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01_На САЙТ\НПА на сайт\2024\73п от 21.02.2024\"/>
    </mc:Choice>
  </mc:AlternateContent>
  <bookViews>
    <workbookView xWindow="0" yWindow="840" windowWidth="28800" windowHeight="1150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2-ТЭО'!$A$1:$AV$51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W13" i="1"/>
  <c r="U17" i="1"/>
  <c r="V17" i="1"/>
  <c r="W17" i="1"/>
  <c r="U10" i="1"/>
  <c r="V10" i="1"/>
  <c r="F22" i="1"/>
  <c r="G22" i="1"/>
  <c r="G18" i="1"/>
  <c r="E18" i="1"/>
  <c r="F17" i="1"/>
  <c r="F10" i="1" s="1"/>
  <c r="G17" i="1"/>
  <c r="G10" i="1" s="1"/>
  <c r="G11" i="1" l="1"/>
  <c r="F12" i="1"/>
  <c r="F11" i="1" s="1"/>
  <c r="G12" i="1"/>
  <c r="F14" i="1"/>
  <c r="F13" i="1" s="1"/>
  <c r="G14" i="1"/>
  <c r="F15" i="1"/>
  <c r="G15" i="1"/>
  <c r="G13" i="1" s="1"/>
  <c r="G16" i="1"/>
  <c r="F18" i="1"/>
  <c r="F19" i="1"/>
  <c r="G19" i="1"/>
  <c r="F20" i="1"/>
  <c r="G20" i="1"/>
  <c r="F21" i="1"/>
  <c r="G21" i="1"/>
  <c r="F23" i="1"/>
  <c r="G23" i="1"/>
  <c r="F24" i="1"/>
  <c r="G24" i="1"/>
  <c r="G25" i="1"/>
  <c r="G26" i="1"/>
  <c r="F28" i="1"/>
  <c r="G28" i="1"/>
  <c r="F29" i="1"/>
  <c r="F27" i="1" s="1"/>
  <c r="G29" i="1"/>
  <c r="G27" i="1" s="1"/>
  <c r="F30" i="1"/>
  <c r="G30" i="1"/>
  <c r="F31" i="1"/>
  <c r="G31" i="1"/>
  <c r="F32" i="1"/>
  <c r="G32" i="1"/>
  <c r="F33" i="1"/>
  <c r="G33" i="1"/>
  <c r="F34" i="1"/>
  <c r="G34" i="1"/>
  <c r="F35" i="1"/>
  <c r="G35" i="1"/>
  <c r="G36" i="1"/>
  <c r="G38" i="1"/>
  <c r="G39" i="1"/>
  <c r="G40" i="1"/>
  <c r="G41" i="1"/>
  <c r="F42" i="1"/>
  <c r="F43" i="1"/>
  <c r="G43" i="1"/>
  <c r="F44" i="1"/>
  <c r="G44" i="1"/>
  <c r="G42" i="1" s="1"/>
  <c r="F45" i="1"/>
  <c r="F46" i="1"/>
  <c r="G46" i="1"/>
  <c r="G45" i="1" s="1"/>
  <c r="F47" i="1"/>
  <c r="G47" i="1"/>
  <c r="F48" i="1"/>
  <c r="G48" i="1"/>
  <c r="F49" i="1"/>
  <c r="F50" i="1"/>
  <c r="G50" i="1"/>
  <c r="G49" i="1" s="1"/>
  <c r="G51" i="1"/>
  <c r="Q13" i="1" l="1"/>
  <c r="E13" i="1" s="1"/>
  <c r="U13" i="1" l="1"/>
  <c r="W27" i="1" l="1"/>
  <c r="E16" i="1" l="1"/>
  <c r="U16" i="1"/>
  <c r="W14" i="1"/>
  <c r="Y39" i="1"/>
  <c r="Y40" i="1"/>
  <c r="Y41" i="1"/>
  <c r="Y38" i="1"/>
  <c r="U27" i="1"/>
  <c r="U22" i="1"/>
  <c r="V22" i="1"/>
  <c r="W22" i="1"/>
  <c r="W18" i="1"/>
  <c r="S27" i="1"/>
  <c r="T27" i="1"/>
  <c r="V27" i="1"/>
  <c r="X27" i="1"/>
  <c r="Q27" i="1"/>
  <c r="E41" i="1"/>
  <c r="U41" i="1"/>
  <c r="U26" i="1"/>
  <c r="E26" i="1"/>
  <c r="E22" i="1" s="1"/>
  <c r="I26" i="1"/>
  <c r="E40" i="1"/>
  <c r="U40" i="1"/>
  <c r="E39" i="1"/>
  <c r="U39" i="1"/>
  <c r="T13" i="1"/>
  <c r="V13" i="1"/>
  <c r="X13" i="1"/>
  <c r="T18" i="1"/>
  <c r="U18" i="1"/>
  <c r="V18" i="1"/>
  <c r="X18" i="1"/>
  <c r="S48" i="1"/>
  <c r="S21" i="1"/>
  <c r="S20" i="1"/>
  <c r="S19" i="1"/>
  <c r="R27" i="1" l="1"/>
  <c r="E38" i="1" l="1"/>
  <c r="Q38" i="1"/>
  <c r="S44" i="1"/>
  <c r="E37" i="1" l="1"/>
  <c r="J37" i="1"/>
  <c r="Q37" i="1"/>
  <c r="AA14" i="1" l="1"/>
  <c r="S35" i="1"/>
  <c r="R45" i="1"/>
  <c r="S45" i="1"/>
  <c r="E36" i="1"/>
  <c r="J36" i="1"/>
  <c r="M36" i="1"/>
  <c r="Q49" i="1"/>
  <c r="R49" i="1"/>
  <c r="S49" i="1"/>
  <c r="AC51" i="1"/>
  <c r="AG51" i="1"/>
  <c r="AK51" i="1"/>
  <c r="AO51" i="1"/>
  <c r="AS51" i="1"/>
  <c r="E51" i="1"/>
  <c r="AC31" i="1"/>
  <c r="AG31" i="1"/>
  <c r="AK31" i="1"/>
  <c r="AO31" i="1"/>
  <c r="AS31" i="1"/>
  <c r="AC32" i="1"/>
  <c r="AG32" i="1"/>
  <c r="AK32" i="1"/>
  <c r="AO32" i="1"/>
  <c r="AS32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42" i="1"/>
  <c r="AG42" i="1"/>
  <c r="AK42" i="1"/>
  <c r="AO42" i="1"/>
  <c r="AS42" i="1"/>
  <c r="AC43" i="1"/>
  <c r="AG43" i="1"/>
  <c r="AK43" i="1"/>
  <c r="AO43" i="1"/>
  <c r="AS43" i="1"/>
  <c r="AC44" i="1"/>
  <c r="AG44" i="1"/>
  <c r="AK44" i="1"/>
  <c r="AO44" i="1"/>
  <c r="AS44" i="1"/>
  <c r="AC45" i="1"/>
  <c r="AG45" i="1"/>
  <c r="AK45" i="1"/>
  <c r="AO45" i="1"/>
  <c r="AS45" i="1"/>
  <c r="AC46" i="1"/>
  <c r="AG46" i="1"/>
  <c r="AK46" i="1"/>
  <c r="AO46" i="1"/>
  <c r="AS46" i="1"/>
  <c r="AC47" i="1"/>
  <c r="AG47" i="1"/>
  <c r="AK47" i="1"/>
  <c r="AO47" i="1"/>
  <c r="AS47" i="1"/>
  <c r="AC48" i="1"/>
  <c r="AG48" i="1"/>
  <c r="AK48" i="1"/>
  <c r="AO48" i="1"/>
  <c r="AS48" i="1"/>
  <c r="AC49" i="1"/>
  <c r="AG49" i="1"/>
  <c r="AK49" i="1"/>
  <c r="AO49" i="1"/>
  <c r="AS49" i="1"/>
  <c r="AC50" i="1"/>
  <c r="AG50" i="1"/>
  <c r="AK50" i="1"/>
  <c r="AO50" i="1"/>
  <c r="AS50" i="1"/>
  <c r="Q51" i="1"/>
  <c r="AS15" i="1" l="1"/>
  <c r="AC15" i="1"/>
  <c r="AG15" i="1"/>
  <c r="AK15" i="1"/>
  <c r="AO15" i="1"/>
  <c r="S13" i="1"/>
  <c r="Q15" i="1"/>
  <c r="O15" i="1"/>
  <c r="M15" i="1" s="1"/>
  <c r="S14" i="1"/>
  <c r="O12" i="1" l="1"/>
  <c r="N22" i="1" l="1"/>
  <c r="O22" i="1"/>
  <c r="P22" i="1"/>
  <c r="M22" i="1"/>
  <c r="E24" i="1"/>
  <c r="M24" i="1"/>
  <c r="U31" i="1" l="1"/>
  <c r="U32" i="1"/>
  <c r="U33" i="1"/>
  <c r="U34" i="1"/>
  <c r="U35" i="1"/>
  <c r="U30" i="1"/>
  <c r="Y31" i="1"/>
  <c r="Y32" i="1"/>
  <c r="Y33" i="1"/>
  <c r="Y34" i="1"/>
  <c r="Y35" i="1"/>
  <c r="J32" i="1"/>
  <c r="J33" i="1"/>
  <c r="J34" i="1"/>
  <c r="J35" i="1"/>
  <c r="H33" i="1"/>
  <c r="H35" i="1"/>
  <c r="H32" i="1"/>
  <c r="H34" i="1"/>
  <c r="Q31" i="1"/>
  <c r="Q32" i="1"/>
  <c r="Q33" i="1"/>
  <c r="Q34" i="1"/>
  <c r="P27" i="1"/>
  <c r="O48" i="1"/>
  <c r="O34" i="1"/>
  <c r="O19" i="1"/>
  <c r="O45" i="1"/>
  <c r="O46" i="1"/>
  <c r="Q35" i="1"/>
  <c r="M35" i="1"/>
  <c r="O31" i="1"/>
  <c r="O20" i="1"/>
  <c r="R42" i="1" l="1"/>
  <c r="S42" i="1"/>
  <c r="O14" i="1"/>
  <c r="R18" i="1"/>
  <c r="S18" i="1"/>
  <c r="E35" i="1" l="1"/>
  <c r="M42" i="1" l="1"/>
  <c r="M44" i="1"/>
  <c r="O42" i="1"/>
  <c r="O27" i="1"/>
  <c r="K27" i="1"/>
  <c r="I27" i="1"/>
  <c r="M34" i="1"/>
  <c r="M33" i="1"/>
  <c r="E33" i="1" s="1"/>
  <c r="M32" i="1"/>
  <c r="E32" i="1" s="1"/>
  <c r="L31" i="1"/>
  <c r="H31" i="1" s="1"/>
  <c r="J31" i="1"/>
  <c r="M31" i="1"/>
  <c r="E31" i="1" s="1"/>
  <c r="K19" i="1" l="1"/>
  <c r="E34" i="1" l="1"/>
  <c r="E27" i="1" s="1"/>
  <c r="O18" i="1"/>
  <c r="O17" i="1" s="1"/>
  <c r="K22" i="1" l="1"/>
  <c r="E5" i="2"/>
  <c r="I25" i="1"/>
  <c r="E25" i="1" s="1"/>
  <c r="H24" i="1"/>
  <c r="H14" i="1"/>
  <c r="M14" i="1"/>
  <c r="Q14" i="1"/>
  <c r="U14" i="1"/>
  <c r="Y14" i="1"/>
  <c r="AC14" i="1"/>
  <c r="AG14" i="1"/>
  <c r="AK14" i="1"/>
  <c r="AO14" i="1"/>
  <c r="AS14" i="1"/>
  <c r="K49" i="1" l="1"/>
  <c r="Y50" i="1"/>
  <c r="U50" i="1"/>
  <c r="Q50" i="1"/>
  <c r="M50" i="1"/>
  <c r="I50" i="1"/>
  <c r="I49" i="1" s="1"/>
  <c r="H50" i="1"/>
  <c r="AA49" i="1"/>
  <c r="Z49" i="1"/>
  <c r="Y49" i="1"/>
  <c r="X49" i="1"/>
  <c r="W49" i="1"/>
  <c r="V49" i="1"/>
  <c r="U49" i="1"/>
  <c r="T49" i="1"/>
  <c r="P49" i="1"/>
  <c r="O49" i="1"/>
  <c r="N49" i="1"/>
  <c r="M49" i="1"/>
  <c r="L49" i="1"/>
  <c r="J49" i="1"/>
  <c r="H49" i="1"/>
  <c r="K45" i="1"/>
  <c r="Y48" i="1"/>
  <c r="U48" i="1"/>
  <c r="Q48" i="1"/>
  <c r="M48" i="1"/>
  <c r="H48" i="1"/>
  <c r="Y47" i="1"/>
  <c r="U47" i="1"/>
  <c r="Q47" i="1"/>
  <c r="M47" i="1"/>
  <c r="I47" i="1"/>
  <c r="H47" i="1"/>
  <c r="Y46" i="1"/>
  <c r="U46" i="1"/>
  <c r="Q46" i="1"/>
  <c r="M46" i="1"/>
  <c r="M45" i="1" s="1"/>
  <c r="I46" i="1"/>
  <c r="H46" i="1"/>
  <c r="AA45" i="1"/>
  <c r="Z45" i="1"/>
  <c r="Y45" i="1"/>
  <c r="X45" i="1"/>
  <c r="W45" i="1"/>
  <c r="V45" i="1"/>
  <c r="U45" i="1"/>
  <c r="T45" i="1"/>
  <c r="P45" i="1"/>
  <c r="N45" i="1"/>
  <c r="L45" i="1"/>
  <c r="J45" i="1"/>
  <c r="H45" i="1"/>
  <c r="K42" i="1"/>
  <c r="Y44" i="1"/>
  <c r="U44" i="1"/>
  <c r="Q44" i="1"/>
  <c r="I44" i="1"/>
  <c r="H44" i="1"/>
  <c r="K18" i="1"/>
  <c r="AS21" i="1"/>
  <c r="AO21" i="1"/>
  <c r="AK21" i="1"/>
  <c r="AG21" i="1"/>
  <c r="AC21" i="1"/>
  <c r="Y21" i="1"/>
  <c r="U21" i="1"/>
  <c r="Q21" i="1"/>
  <c r="M21" i="1"/>
  <c r="I21" i="1"/>
  <c r="H21" i="1"/>
  <c r="AS20" i="1"/>
  <c r="AO20" i="1"/>
  <c r="AK20" i="1"/>
  <c r="AG20" i="1"/>
  <c r="AC20" i="1"/>
  <c r="Y20" i="1"/>
  <c r="U20" i="1"/>
  <c r="Q20" i="1"/>
  <c r="M20" i="1"/>
  <c r="I20" i="1"/>
  <c r="H20" i="1"/>
  <c r="Q45" i="1" l="1"/>
  <c r="E48" i="1"/>
  <c r="E44" i="1"/>
  <c r="Q42" i="1"/>
  <c r="E20" i="1"/>
  <c r="E21" i="1"/>
  <c r="I45" i="1"/>
  <c r="E47" i="1"/>
  <c r="E46" i="1"/>
  <c r="E50" i="1"/>
  <c r="E49" i="1" s="1"/>
  <c r="E45" i="1" l="1"/>
  <c r="AS30" i="1"/>
  <c r="AO30" i="1"/>
  <c r="AK30" i="1"/>
  <c r="AG30" i="1"/>
  <c r="AC30" i="1"/>
  <c r="Y30" i="1"/>
  <c r="Q30" i="1"/>
  <c r="M30" i="1"/>
  <c r="I30" i="1"/>
  <c r="H30" i="1"/>
  <c r="AS29" i="1"/>
  <c r="AO29" i="1"/>
  <c r="AK29" i="1"/>
  <c r="AG29" i="1"/>
  <c r="AC29" i="1"/>
  <c r="Y29" i="1"/>
  <c r="U29" i="1"/>
  <c r="Q29" i="1"/>
  <c r="M29" i="1"/>
  <c r="I29" i="1"/>
  <c r="H29" i="1"/>
  <c r="Y43" i="1"/>
  <c r="U43" i="1"/>
  <c r="Q43" i="1"/>
  <c r="M43" i="1"/>
  <c r="I43" i="1"/>
  <c r="I42" i="1" s="1"/>
  <c r="H43" i="1"/>
  <c r="AA42" i="1"/>
  <c r="Z42" i="1"/>
  <c r="Y42" i="1"/>
  <c r="X42" i="1"/>
  <c r="W42" i="1"/>
  <c r="V42" i="1"/>
  <c r="U42" i="1"/>
  <c r="T42" i="1"/>
  <c r="P42" i="1"/>
  <c r="N42" i="1"/>
  <c r="L42" i="1"/>
  <c r="J42" i="1"/>
  <c r="H42" i="1"/>
  <c r="E43" i="1" l="1"/>
  <c r="E42" i="1" s="1"/>
  <c r="E30" i="1"/>
  <c r="E29" i="1"/>
  <c r="D5" i="2"/>
  <c r="I28" i="1" l="1"/>
  <c r="I23" i="1" l="1"/>
  <c r="I22" i="1" s="1"/>
  <c r="AS28" i="1" l="1"/>
  <c r="AO28" i="1"/>
  <c r="AK28" i="1"/>
  <c r="AG28" i="1"/>
  <c r="AC28" i="1"/>
  <c r="Y28" i="1"/>
  <c r="U28" i="1"/>
  <c r="Q28" i="1"/>
  <c r="M28" i="1"/>
  <c r="M27" i="1" s="1"/>
  <c r="H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N27" i="1"/>
  <c r="L27" i="1"/>
  <c r="J27" i="1"/>
  <c r="H27" i="1"/>
  <c r="E28" i="1" l="1"/>
  <c r="AS23" i="1"/>
  <c r="AO23" i="1"/>
  <c r="AK23" i="1"/>
  <c r="AG23" i="1"/>
  <c r="AC23" i="1"/>
  <c r="Y23" i="1"/>
  <c r="U23" i="1"/>
  <c r="Q23" i="1"/>
  <c r="M23" i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X17" i="1" s="1"/>
  <c r="T22" i="1"/>
  <c r="T17" i="1" s="1"/>
  <c r="S22" i="1"/>
  <c r="S17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U19" i="1"/>
  <c r="Q19" i="1"/>
  <c r="Q18" i="1" s="1"/>
  <c r="Q17" i="1" s="1"/>
  <c r="M19" i="1"/>
  <c r="M18" i="1" s="1"/>
  <c r="M17" i="1" s="1"/>
  <c r="I19" i="1"/>
  <c r="H19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P18" i="1"/>
  <c r="P17" i="1" s="1"/>
  <c r="N18" i="1"/>
  <c r="N17" i="1" s="1"/>
  <c r="L18" i="1"/>
  <c r="J18" i="1"/>
  <c r="H18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L17" i="1"/>
  <c r="J17" i="1"/>
  <c r="J15" i="1" s="1"/>
  <c r="H17" i="1"/>
  <c r="J14" i="1" l="1"/>
  <c r="J13" i="1" s="1"/>
  <c r="I15" i="1"/>
  <c r="E15" i="1" s="1"/>
  <c r="I18" i="1"/>
  <c r="E19" i="1"/>
  <c r="I17" i="1"/>
  <c r="E23" i="1"/>
  <c r="K13" i="1"/>
  <c r="L13" i="1"/>
  <c r="N13" i="1"/>
  <c r="O13" i="1"/>
  <c r="P13" i="1"/>
  <c r="R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I14" i="1" l="1"/>
  <c r="E17" i="1"/>
  <c r="E10" i="1" s="1"/>
  <c r="AS13" i="1"/>
  <c r="AO13" i="1"/>
  <c r="AK13" i="1"/>
  <c r="AG13" i="1"/>
  <c r="AC13" i="1"/>
  <c r="Y13" i="1"/>
  <c r="M13" i="1"/>
  <c r="H13" i="1"/>
  <c r="I13" i="1" l="1"/>
  <c r="E14" i="1"/>
  <c r="V11" i="1"/>
  <c r="X11" i="1"/>
  <c r="X10" i="1" s="1"/>
  <c r="Z11" i="1"/>
  <c r="Z10" i="1" s="1"/>
  <c r="AB11" i="1"/>
  <c r="AB10" i="1" s="1"/>
  <c r="R11" i="1"/>
  <c r="R10" i="1" s="1"/>
  <c r="T11" i="1"/>
  <c r="T10" i="1" s="1"/>
  <c r="H12" i="1" l="1"/>
  <c r="H11" i="1" l="1"/>
  <c r="H10" i="1" s="1"/>
  <c r="AU11" i="1" l="1"/>
  <c r="AU10" i="1" s="1"/>
  <c r="AQ11" i="1"/>
  <c r="AQ10" i="1" s="1"/>
  <c r="AM11" i="1"/>
  <c r="AM10" i="1" s="1"/>
  <c r="AI11" i="1"/>
  <c r="AI10" i="1" s="1"/>
  <c r="AE11" i="1"/>
  <c r="AE10" i="1" s="1"/>
  <c r="AA11" i="1"/>
  <c r="AA10" i="1" s="1"/>
  <c r="W11" i="1"/>
  <c r="S11" i="1"/>
  <c r="S10" i="1" s="1"/>
  <c r="Q12" i="1" l="1"/>
  <c r="Q11" i="1" s="1"/>
  <c r="Q10" i="1" s="1"/>
  <c r="U12" i="1"/>
  <c r="Y12" i="1"/>
  <c r="AC12" i="1"/>
  <c r="AG12" i="1"/>
  <c r="AK12" i="1"/>
  <c r="AO12" i="1"/>
  <c r="AS12" i="1"/>
  <c r="AO11" i="1" l="1"/>
  <c r="AO10" i="1" s="1"/>
  <c r="AG11" i="1"/>
  <c r="AG10" i="1" s="1"/>
  <c r="AC11" i="1"/>
  <c r="AC10" i="1" s="1"/>
  <c r="Y11" i="1"/>
  <c r="Y10" i="1" s="1"/>
  <c r="U11" i="1"/>
  <c r="AK11" i="1"/>
  <c r="AK10" i="1" s="1"/>
  <c r="AS11" i="1"/>
  <c r="AS10" i="1" s="1"/>
  <c r="M12" i="1" l="1"/>
  <c r="I12" i="1"/>
  <c r="J11" i="1"/>
  <c r="J10" i="1" s="1"/>
  <c r="K11" i="1"/>
  <c r="K10" i="1" s="1"/>
  <c r="L11" i="1"/>
  <c r="L10" i="1" s="1"/>
  <c r="N11" i="1"/>
  <c r="N10" i="1" s="1"/>
  <c r="O11" i="1"/>
  <c r="O10" i="1" s="1"/>
  <c r="P11" i="1"/>
  <c r="P10" i="1" s="1"/>
  <c r="I11" i="1" l="1"/>
  <c r="I10" i="1" s="1"/>
  <c r="E12" i="1"/>
  <c r="E11" i="1" s="1"/>
  <c r="M11" i="1"/>
  <c r="M10" i="1" s="1"/>
  <c r="AD11" i="1"/>
  <c r="AD10" i="1" s="1"/>
  <c r="AF11" i="1"/>
  <c r="AF10" i="1" s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<sst xmlns="http://schemas.openxmlformats.org/spreadsheetml/2006/main" count="253" uniqueCount="133">
  <si>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</si>
  <si>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</si>
  <si>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</si>
  <si>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</si>
  <si>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</si>
  <si>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</si>
  <si>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</si>
  <si>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</si>
  <si>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</si>
  <si>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</si>
  <si>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</si>
  <si>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</si>
  <si>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</si>
  <si>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</si>
  <si>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</si>
  <si>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</si>
  <si>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</si>
  <si>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</si>
  <si>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</si>
  <si>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</si>
  <si>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</si>
  <si>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</si>
  <si>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</si>
  <si>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</si>
  <si>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</si>
  <si>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</si>
  <si>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</si>
  <si>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</si>
  <si>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</si>
  <si>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</si>
  <si>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</si>
  <si>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</si>
  <si>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</si>
  <si>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</si>
  <si>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</si>
  <si>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</si>
  <si>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</si>
  <si>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</si>
  <si>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</si>
  <si>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</si>
  <si>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</si>
  <si>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</si>
  <si>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</si>
  <si>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</si>
  <si>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</si>
  <si>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</si>
  <si>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</si>
  <si>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</si>
  <si>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</si>
  <si>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</si>
  <si>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</si>
  <si>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</si>
  <si>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</si>
  <si>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</si>
  <si>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</si>
  <si>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</si>
  <si>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</si>
  <si>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</si>
  <si>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</si>
  <si>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</si>
  <si>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</si>
  <si>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</si>
  <si>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</si>
  <si>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</si>
  <si>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</si>
  <si>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</si>
  <si>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</si>
  <si>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</si>
  <si>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</si>
  <si>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</si>
  <si>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</si>
  <si>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</si>
  <si>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</si>
  <si>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количество судебных решений и претензий (требований) кредиторов, по которым погашена кредиторская задолженность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</si>
  <si>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</si>
  <si>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</si>
  <si>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</si>
  <si>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</si>
  <si>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</si>
  <si>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</si>
  <si>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</si>
  <si>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</si>
  <si>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</si>
  <si>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</si>
  <si>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</si>
  <si>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</si>
  <si>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</si>
  <si>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</si>
  <si>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</si>
  <si>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</si>
  <si>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</si>
  <si>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</si>
  <si>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</si>
  <si>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Нераспределенный резерв иных межбюджетных трансфертов на реализацию мероприятий по развитию сельского хозяйства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</si>
  <si>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</si>
  <si>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</si>
  <si>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</si>
  <si>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</t>
  </si>
  <si>
    <t>Поставка маслоизготовителя и установки для охлаждения молока МКП «Великовисочный животноводческий комплекс» Сельского поселения «Великовисочный сельсовет» ЗР НАО»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</si>
  <si>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</si>
  <si>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</si>
  <si>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Раздел 1. Строительство (приобретение) объектов сельского хозяйства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</si>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</sst>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2" fillId="0" borderId="1" xfId="2" applyNumberFormat="1" applyFont="1" applyFill="1" applyBorder="1" applyAlignment="1">
      <alignment vertical="center" wrapText="1"/>
    </xf>
    <xf numFmtId="168" fontId="3" fillId="0" borderId="1" xfId="2" applyNumberFormat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wrapText="1"/>
    </xf>
    <xf numFmtId="0" fontId="7" fillId="2" borderId="1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68" fontId="11" fillId="2" borderId="1" xfId="1" applyNumberFormat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Normal="100" zoomScaleSheetLayoutView="100" workbookViewId="0">
      <selection activeCell="G7" sqref="G7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63" t="s">
        <v>45</v>
      </c>
      <c r="K1" s="63"/>
      <c r="L1" s="63"/>
      <c r="M1" s="63"/>
      <c r="N1" s="63"/>
    </row>
    <row r="2" spans="1:14" ht="42.75" customHeight="1" x14ac:dyDescent="0.25">
      <c r="A2" s="64" t="s">
        <v>44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20</v>
      </c>
      <c r="B3" s="65" t="s">
        <v>21</v>
      </c>
      <c r="C3" s="65" t="s">
        <v>22</v>
      </c>
      <c r="D3" s="65" t="s">
        <v>23</v>
      </c>
      <c r="E3" s="66" t="s">
        <v>24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42" customHeight="1" x14ac:dyDescent="0.25">
      <c r="A5" s="62" t="s">
        <v>28</v>
      </c>
      <c r="B5" s="19" t="s">
        <v>39</v>
      </c>
      <c r="C5" s="44" t="s">
        <v>40</v>
      </c>
      <c r="D5" s="26">
        <f>32.19+40+40</f>
        <v>112.19</v>
      </c>
      <c r="E5" s="46">
        <f>100+32.19+41+43+409.5</f>
        <v>625.69000000000005</v>
      </c>
      <c r="F5" s="45">
        <v>187</v>
      </c>
      <c r="G5" s="45">
        <v>187</v>
      </c>
      <c r="H5" s="58">
        <v>185.4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62"/>
      <c r="B6" s="19" t="s">
        <v>89</v>
      </c>
      <c r="C6" s="44" t="s">
        <v>42</v>
      </c>
      <c r="D6" s="26">
        <v>0</v>
      </c>
      <c r="E6" s="46">
        <v>0</v>
      </c>
      <c r="F6" s="45">
        <v>0</v>
      </c>
      <c r="G6" s="45">
        <v>1</v>
      </c>
      <c r="H6" s="58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65.25" customHeight="1" x14ac:dyDescent="0.25">
      <c r="A7" s="62"/>
      <c r="B7" s="23" t="s">
        <v>41</v>
      </c>
      <c r="C7" s="21" t="s">
        <v>42</v>
      </c>
      <c r="D7" s="24">
        <v>0</v>
      </c>
      <c r="E7" s="46">
        <v>3</v>
      </c>
      <c r="F7" s="45">
        <v>1</v>
      </c>
      <c r="G7" s="45">
        <v>0</v>
      </c>
      <c r="H7" s="58">
        <v>1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51.75" customHeight="1" x14ac:dyDescent="0.25">
      <c r="A8" s="62"/>
      <c r="B8" s="23" t="s">
        <v>53</v>
      </c>
      <c r="C8" s="21" t="s">
        <v>42</v>
      </c>
      <c r="D8" s="21">
        <v>0</v>
      </c>
      <c r="E8" s="21">
        <v>4</v>
      </c>
      <c r="F8" s="16">
        <v>8</v>
      </c>
      <c r="G8" s="16">
        <v>10</v>
      </c>
      <c r="H8" s="58">
        <v>10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0.25" customHeight="1" x14ac:dyDescent="0.25">
      <c r="A9" s="62"/>
      <c r="B9" s="23" t="s">
        <v>52</v>
      </c>
      <c r="C9" s="21" t="s">
        <v>42</v>
      </c>
      <c r="D9" s="21">
        <v>8</v>
      </c>
      <c r="E9" s="21">
        <v>1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70.5" customHeight="1" x14ac:dyDescent="0.25">
      <c r="A10" s="62"/>
      <c r="B10" s="23" t="s">
        <v>48</v>
      </c>
      <c r="C10" s="21" t="s">
        <v>42</v>
      </c>
      <c r="D10" s="21">
        <v>3</v>
      </c>
      <c r="E10" s="21">
        <v>3</v>
      </c>
      <c r="F10" s="16">
        <v>3</v>
      </c>
      <c r="G10" s="16">
        <v>6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54.75" customHeight="1" x14ac:dyDescent="0.25">
      <c r="A11" s="62"/>
      <c r="B11" s="19" t="s">
        <v>68</v>
      </c>
      <c r="C11" s="43" t="s">
        <v>40</v>
      </c>
      <c r="D11" s="26">
        <v>0</v>
      </c>
      <c r="E11" s="21">
        <v>70</v>
      </c>
      <c r="F11" s="16">
        <v>32</v>
      </c>
      <c r="G11" s="16">
        <v>59.5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78" customHeight="1" x14ac:dyDescent="0.25">
      <c r="A12" s="22" t="s">
        <v>69</v>
      </c>
      <c r="B12" s="27" t="s">
        <v>73</v>
      </c>
      <c r="C12" s="21" t="s">
        <v>42</v>
      </c>
      <c r="D12" s="28">
        <v>0</v>
      </c>
      <c r="E12" s="28">
        <v>4</v>
      </c>
      <c r="F12" s="28">
        <v>0</v>
      </c>
      <c r="G12" s="28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x14ac:dyDescent="0.25">
      <c r="A13" s="25"/>
    </row>
    <row r="14" spans="1:14" x14ac:dyDescent="0.25">
      <c r="A14" s="25"/>
    </row>
  </sheetData>
  <mergeCells count="8">
    <mergeCell ref="A5:A11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2"/>
  <sheetViews>
    <sheetView tabSelected="1" view="pageBreakPreview" topLeftCell="A46" zoomScale="70" zoomScaleNormal="70" zoomScaleSheetLayoutView="70" workbookViewId="0">
      <pane xSplit="2" topLeftCell="C1" activePane="topRight" state="frozen"/>
      <selection pane="topRight" activeCell="W13" sqref="W13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73" t="s">
        <v>47</v>
      </c>
      <c r="AU1" s="73"/>
      <c r="AV1" s="73"/>
    </row>
    <row r="2" spans="1:51" ht="25.5" customHeight="1" x14ac:dyDescent="0.25">
      <c r="J2" s="29"/>
      <c r="AT2" s="73"/>
      <c r="AU2" s="73"/>
      <c r="AV2" s="73"/>
    </row>
    <row r="3" spans="1:51" ht="30.75" customHeight="1" x14ac:dyDescent="0.25">
      <c r="A3" s="75" t="s">
        <v>46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1"/>
      <c r="AT3" s="73"/>
      <c r="AU3" s="73"/>
      <c r="AV3" s="73"/>
      <c r="AW3" s="13"/>
      <c r="AX3" s="13"/>
      <c r="AY3" s="13"/>
    </row>
    <row r="4" spans="1:51" x14ac:dyDescent="0.25">
      <c r="E4" s="3"/>
    </row>
    <row r="5" spans="1:51" x14ac:dyDescent="0.25">
      <c r="A5" s="76" t="s">
        <v>0</v>
      </c>
      <c r="B5" s="69" t="s">
        <v>1</v>
      </c>
      <c r="C5" s="69" t="s">
        <v>2</v>
      </c>
      <c r="D5" s="69" t="s">
        <v>3</v>
      </c>
      <c r="E5" s="74" t="s">
        <v>27</v>
      </c>
      <c r="F5" s="74"/>
      <c r="G5" s="74"/>
      <c r="H5" s="74"/>
      <c r="I5" s="78" t="s">
        <v>31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80"/>
    </row>
    <row r="6" spans="1:51" x14ac:dyDescent="0.25">
      <c r="A6" s="76"/>
      <c r="B6" s="69"/>
      <c r="C6" s="69"/>
      <c r="D6" s="69"/>
      <c r="E6" s="74"/>
      <c r="F6" s="74"/>
      <c r="G6" s="74"/>
      <c r="H6" s="74"/>
      <c r="I6" s="74" t="s">
        <v>4</v>
      </c>
      <c r="J6" s="74"/>
      <c r="K6" s="74"/>
      <c r="L6" s="74"/>
      <c r="M6" s="74" t="s">
        <v>5</v>
      </c>
      <c r="N6" s="74"/>
      <c r="O6" s="74"/>
      <c r="P6" s="74"/>
      <c r="Q6" s="74" t="s">
        <v>6</v>
      </c>
      <c r="R6" s="74"/>
      <c r="S6" s="74"/>
      <c r="T6" s="74"/>
      <c r="U6" s="74" t="s">
        <v>7</v>
      </c>
      <c r="V6" s="74"/>
      <c r="W6" s="74"/>
      <c r="X6" s="74"/>
      <c r="Y6" s="74" t="s">
        <v>8</v>
      </c>
      <c r="Z6" s="74"/>
      <c r="AA6" s="74"/>
      <c r="AB6" s="74"/>
      <c r="AC6" s="74" t="s">
        <v>9</v>
      </c>
      <c r="AD6" s="74"/>
      <c r="AE6" s="74"/>
      <c r="AF6" s="74"/>
      <c r="AG6" s="74" t="s">
        <v>10</v>
      </c>
      <c r="AH6" s="74"/>
      <c r="AI6" s="74"/>
      <c r="AJ6" s="74"/>
      <c r="AK6" s="74" t="s">
        <v>11</v>
      </c>
      <c r="AL6" s="74"/>
      <c r="AM6" s="74"/>
      <c r="AN6" s="74"/>
      <c r="AO6" s="74" t="s">
        <v>12</v>
      </c>
      <c r="AP6" s="74"/>
      <c r="AQ6" s="74"/>
      <c r="AR6" s="74"/>
      <c r="AS6" s="74" t="s">
        <v>13</v>
      </c>
      <c r="AT6" s="74"/>
      <c r="AU6" s="74"/>
      <c r="AV6" s="74"/>
    </row>
    <row r="7" spans="1:51" x14ac:dyDescent="0.25">
      <c r="A7" s="76"/>
      <c r="B7" s="69"/>
      <c r="C7" s="69"/>
      <c r="D7" s="69"/>
      <c r="E7" s="69" t="s">
        <v>14</v>
      </c>
      <c r="F7" s="72"/>
      <c r="G7" s="72"/>
      <c r="H7" s="72"/>
      <c r="I7" s="69" t="s">
        <v>14</v>
      </c>
      <c r="J7" s="72"/>
      <c r="K7" s="72"/>
      <c r="L7" s="72"/>
      <c r="M7" s="69" t="s">
        <v>14</v>
      </c>
      <c r="N7" s="72"/>
      <c r="O7" s="72"/>
      <c r="P7" s="72"/>
      <c r="Q7" s="69" t="s">
        <v>14</v>
      </c>
      <c r="R7" s="72"/>
      <c r="S7" s="72"/>
      <c r="T7" s="72"/>
      <c r="U7" s="69" t="s">
        <v>14</v>
      </c>
      <c r="V7" s="72"/>
      <c r="W7" s="72"/>
      <c r="X7" s="72"/>
      <c r="Y7" s="69" t="s">
        <v>14</v>
      </c>
      <c r="Z7" s="72"/>
      <c r="AA7" s="72"/>
      <c r="AB7" s="72"/>
      <c r="AC7" s="69" t="s">
        <v>14</v>
      </c>
      <c r="AD7" s="72"/>
      <c r="AE7" s="72"/>
      <c r="AF7" s="72"/>
      <c r="AG7" s="69" t="s">
        <v>14</v>
      </c>
      <c r="AH7" s="72"/>
      <c r="AI7" s="72"/>
      <c r="AJ7" s="72"/>
      <c r="AK7" s="69" t="s">
        <v>14</v>
      </c>
      <c r="AL7" s="72"/>
      <c r="AM7" s="72"/>
      <c r="AN7" s="72"/>
      <c r="AO7" s="69" t="s">
        <v>14</v>
      </c>
      <c r="AP7" s="72"/>
      <c r="AQ7" s="72"/>
      <c r="AR7" s="72"/>
      <c r="AS7" s="69" t="s">
        <v>14</v>
      </c>
      <c r="AT7" s="72"/>
      <c r="AU7" s="72"/>
      <c r="AV7" s="72"/>
    </row>
    <row r="8" spans="1:51" s="7" customFormat="1" ht="35.25" customHeight="1" x14ac:dyDescent="0.25">
      <c r="A8" s="76"/>
      <c r="B8" s="69"/>
      <c r="C8" s="69"/>
      <c r="D8" s="69"/>
      <c r="E8" s="69"/>
      <c r="F8" s="31" t="s">
        <v>15</v>
      </c>
      <c r="G8" s="31" t="s">
        <v>16</v>
      </c>
      <c r="H8" s="31" t="s">
        <v>17</v>
      </c>
      <c r="I8" s="69"/>
      <c r="J8" s="31" t="s">
        <v>15</v>
      </c>
      <c r="K8" s="31" t="s">
        <v>16</v>
      </c>
      <c r="L8" s="31" t="s">
        <v>17</v>
      </c>
      <c r="M8" s="69"/>
      <c r="N8" s="31" t="s">
        <v>15</v>
      </c>
      <c r="O8" s="31" t="s">
        <v>16</v>
      </c>
      <c r="P8" s="31" t="s">
        <v>17</v>
      </c>
      <c r="Q8" s="69"/>
      <c r="R8" s="31" t="s">
        <v>15</v>
      </c>
      <c r="S8" s="31" t="s">
        <v>16</v>
      </c>
      <c r="T8" s="31" t="s">
        <v>17</v>
      </c>
      <c r="U8" s="69"/>
      <c r="V8" s="31" t="s">
        <v>15</v>
      </c>
      <c r="W8" s="31" t="s">
        <v>16</v>
      </c>
      <c r="X8" s="31" t="s">
        <v>17</v>
      </c>
      <c r="Y8" s="69"/>
      <c r="Z8" s="31" t="s">
        <v>15</v>
      </c>
      <c r="AA8" s="31" t="s">
        <v>16</v>
      </c>
      <c r="AB8" s="31" t="s">
        <v>17</v>
      </c>
      <c r="AC8" s="69"/>
      <c r="AD8" s="31" t="s">
        <v>15</v>
      </c>
      <c r="AE8" s="31" t="s">
        <v>16</v>
      </c>
      <c r="AF8" s="31" t="s">
        <v>17</v>
      </c>
      <c r="AG8" s="69"/>
      <c r="AH8" s="31" t="s">
        <v>15</v>
      </c>
      <c r="AI8" s="31" t="s">
        <v>16</v>
      </c>
      <c r="AJ8" s="31" t="s">
        <v>17</v>
      </c>
      <c r="AK8" s="69"/>
      <c r="AL8" s="31" t="s">
        <v>15</v>
      </c>
      <c r="AM8" s="31" t="s">
        <v>16</v>
      </c>
      <c r="AN8" s="31" t="s">
        <v>17</v>
      </c>
      <c r="AO8" s="69"/>
      <c r="AP8" s="31" t="s">
        <v>15</v>
      </c>
      <c r="AQ8" s="31" t="s">
        <v>16</v>
      </c>
      <c r="AR8" s="31" t="s">
        <v>17</v>
      </c>
      <c r="AS8" s="69"/>
      <c r="AT8" s="31" t="s">
        <v>15</v>
      </c>
      <c r="AU8" s="31" t="s">
        <v>16</v>
      </c>
      <c r="AV8" s="31" t="s">
        <v>17</v>
      </c>
    </row>
    <row r="9" spans="1:51" s="7" customFormat="1" x14ac:dyDescent="0.25">
      <c r="A9" s="33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3" t="s">
        <v>54</v>
      </c>
      <c r="J9" s="31">
        <v>10</v>
      </c>
      <c r="K9" s="31">
        <v>11</v>
      </c>
      <c r="L9" s="31">
        <v>12</v>
      </c>
      <c r="M9" s="33" t="s">
        <v>55</v>
      </c>
      <c r="N9" s="31">
        <v>14</v>
      </c>
      <c r="O9" s="31">
        <v>15</v>
      </c>
      <c r="P9" s="33" t="s">
        <v>56</v>
      </c>
      <c r="Q9" s="31">
        <v>17</v>
      </c>
      <c r="R9" s="31">
        <v>18</v>
      </c>
      <c r="S9" s="31">
        <v>19</v>
      </c>
      <c r="T9" s="33" t="s">
        <v>57</v>
      </c>
      <c r="U9" s="31">
        <v>21</v>
      </c>
      <c r="V9" s="31">
        <v>22</v>
      </c>
      <c r="W9" s="33" t="s">
        <v>58</v>
      </c>
      <c r="X9" s="31">
        <v>24</v>
      </c>
      <c r="Y9" s="31">
        <v>25</v>
      </c>
      <c r="Z9" s="31">
        <v>26</v>
      </c>
      <c r="AA9" s="33" t="s">
        <v>59</v>
      </c>
      <c r="AB9" s="31">
        <v>28</v>
      </c>
      <c r="AC9" s="31">
        <v>29</v>
      </c>
      <c r="AD9" s="33" t="s">
        <v>60</v>
      </c>
      <c r="AE9" s="31">
        <v>31</v>
      </c>
      <c r="AF9" s="31">
        <v>32</v>
      </c>
      <c r="AG9" s="31">
        <v>33</v>
      </c>
      <c r="AH9" s="33" t="s">
        <v>61</v>
      </c>
      <c r="AI9" s="31">
        <v>35</v>
      </c>
      <c r="AJ9" s="31">
        <v>36</v>
      </c>
      <c r="AK9" s="31">
        <v>37</v>
      </c>
      <c r="AL9" s="31">
        <v>38</v>
      </c>
      <c r="AM9" s="31">
        <v>39</v>
      </c>
      <c r="AN9" s="31">
        <v>40</v>
      </c>
      <c r="AO9" s="31">
        <v>41</v>
      </c>
      <c r="AP9" s="31">
        <v>42</v>
      </c>
      <c r="AQ9" s="31">
        <v>43</v>
      </c>
      <c r="AR9" s="31">
        <v>44</v>
      </c>
      <c r="AS9" s="33" t="s">
        <v>62</v>
      </c>
      <c r="AT9" s="31">
        <v>46</v>
      </c>
      <c r="AU9" s="31">
        <v>47</v>
      </c>
      <c r="AV9" s="31">
        <v>48</v>
      </c>
    </row>
    <row r="10" spans="1:51" s="9" customFormat="1" x14ac:dyDescent="0.25">
      <c r="A10" s="33"/>
      <c r="B10" s="71" t="s">
        <v>26</v>
      </c>
      <c r="C10" s="71"/>
      <c r="D10" s="71"/>
      <c r="E10" s="37">
        <f>E11+E13+E17+E45+E49</f>
        <v>258571.59999999998</v>
      </c>
      <c r="F10" s="37">
        <f t="shared" ref="F10:G10" si="0">F11+F13+F17+F45+F49</f>
        <v>0</v>
      </c>
      <c r="G10" s="37">
        <f t="shared" si="0"/>
        <v>258571.59999999998</v>
      </c>
      <c r="H10" s="37">
        <f>H11+H13+H17+H45+H49</f>
        <v>0</v>
      </c>
      <c r="I10" s="37">
        <f>I11+I13+I17+I45+I49</f>
        <v>36031.300000000003</v>
      </c>
      <c r="J10" s="37">
        <f t="shared" ref="J10:L10" si="1">J11+J13+J17+J45+J49</f>
        <v>0</v>
      </c>
      <c r="K10" s="37">
        <f t="shared" si="1"/>
        <v>36031.300000000003</v>
      </c>
      <c r="L10" s="37">
        <f t="shared" si="1"/>
        <v>0</v>
      </c>
      <c r="M10" s="37">
        <f>M11+M13+M17+M45</f>
        <v>28751.1</v>
      </c>
      <c r="N10" s="37">
        <f t="shared" ref="N10:AV10" si="2">N11+N13</f>
        <v>0</v>
      </c>
      <c r="O10" s="37">
        <f>O11+O13+O17+O45</f>
        <v>28751.1</v>
      </c>
      <c r="P10" s="37">
        <f>P11+P13+P17+P45</f>
        <v>0</v>
      </c>
      <c r="Q10" s="37">
        <f>Q11+Q13+Q17+Q45+Q49</f>
        <v>128442.3</v>
      </c>
      <c r="R10" s="37">
        <f t="shared" ref="R10" si="3">R11+R13+R17+R45+R49</f>
        <v>0</v>
      </c>
      <c r="S10" s="37">
        <f t="shared" ref="S10:X10" si="4">S11+S13+S17+S45+S49</f>
        <v>128442.3</v>
      </c>
      <c r="T10" s="37">
        <f t="shared" si="4"/>
        <v>0</v>
      </c>
      <c r="U10" s="37">
        <f t="shared" ref="U10:V10" si="5">U11+U13+U17+U22+U45+U49</f>
        <v>66577.8</v>
      </c>
      <c r="V10" s="37">
        <f t="shared" si="5"/>
        <v>0</v>
      </c>
      <c r="W10" s="37">
        <f>W11+W13+W17+W45+W49</f>
        <v>65346.9</v>
      </c>
      <c r="X10" s="37">
        <f t="shared" si="4"/>
        <v>0</v>
      </c>
      <c r="Y10" s="37">
        <f t="shared" si="2"/>
        <v>0</v>
      </c>
      <c r="Z10" s="37">
        <f t="shared" si="2"/>
        <v>0</v>
      </c>
      <c r="AA10" s="37">
        <f t="shared" si="2"/>
        <v>0</v>
      </c>
      <c r="AB10" s="8">
        <f t="shared" si="2"/>
        <v>0</v>
      </c>
      <c r="AC10" s="8">
        <f t="shared" si="2"/>
        <v>0</v>
      </c>
      <c r="AD10" s="8">
        <f t="shared" si="2"/>
        <v>0</v>
      </c>
      <c r="AE10" s="8">
        <f t="shared" si="2"/>
        <v>0</v>
      </c>
      <c r="AF10" s="8">
        <f t="shared" si="2"/>
        <v>0</v>
      </c>
      <c r="AG10" s="8">
        <f t="shared" si="2"/>
        <v>0</v>
      </c>
      <c r="AH10" s="8">
        <f t="shared" si="2"/>
        <v>0</v>
      </c>
      <c r="AI10" s="8">
        <f t="shared" si="2"/>
        <v>0</v>
      </c>
      <c r="AJ10" s="8">
        <f t="shared" si="2"/>
        <v>0</v>
      </c>
      <c r="AK10" s="8">
        <f t="shared" si="2"/>
        <v>0</v>
      </c>
      <c r="AL10" s="8">
        <f t="shared" si="2"/>
        <v>0</v>
      </c>
      <c r="AM10" s="8">
        <f t="shared" si="2"/>
        <v>0</v>
      </c>
      <c r="AN10" s="8">
        <f t="shared" si="2"/>
        <v>0</v>
      </c>
      <c r="AO10" s="8">
        <f t="shared" si="2"/>
        <v>0</v>
      </c>
      <c r="AP10" s="8">
        <f t="shared" si="2"/>
        <v>0</v>
      </c>
      <c r="AQ10" s="8">
        <f t="shared" si="2"/>
        <v>0</v>
      </c>
      <c r="AR10" s="8">
        <f t="shared" si="2"/>
        <v>0</v>
      </c>
      <c r="AS10" s="8">
        <f t="shared" si="2"/>
        <v>0</v>
      </c>
      <c r="AT10" s="8">
        <f t="shared" si="2"/>
        <v>0</v>
      </c>
      <c r="AU10" s="8">
        <f t="shared" si="2"/>
        <v>0</v>
      </c>
      <c r="AV10" s="8">
        <f t="shared" si="2"/>
        <v>0</v>
      </c>
    </row>
    <row r="11" spans="1:51" s="9" customFormat="1" ht="35.25" hidden="1" customHeight="1" x14ac:dyDescent="0.25">
      <c r="A11" s="33" t="s">
        <v>18</v>
      </c>
      <c r="B11" s="70" t="s">
        <v>30</v>
      </c>
      <c r="C11" s="70"/>
      <c r="D11" s="70"/>
      <c r="E11" s="37">
        <f>SUM(E12:E12)</f>
        <v>0</v>
      </c>
      <c r="F11" s="37">
        <f t="shared" ref="F11:AC11" si="6">SUM(F12:F12)</f>
        <v>0</v>
      </c>
      <c r="G11" s="37">
        <f>SUM(G12:G12)</f>
        <v>0</v>
      </c>
      <c r="H11" s="37">
        <f t="shared" si="6"/>
        <v>0</v>
      </c>
      <c r="I11" s="37">
        <f t="shared" si="6"/>
        <v>0</v>
      </c>
      <c r="J11" s="37">
        <f t="shared" si="6"/>
        <v>0</v>
      </c>
      <c r="K11" s="37">
        <f t="shared" si="6"/>
        <v>0</v>
      </c>
      <c r="L11" s="37">
        <f t="shared" si="6"/>
        <v>0</v>
      </c>
      <c r="M11" s="37">
        <f t="shared" si="6"/>
        <v>0</v>
      </c>
      <c r="N11" s="37">
        <f t="shared" si="6"/>
        <v>0</v>
      </c>
      <c r="O11" s="37">
        <f t="shared" si="6"/>
        <v>0</v>
      </c>
      <c r="P11" s="37">
        <f t="shared" si="6"/>
        <v>0</v>
      </c>
      <c r="Q11" s="37">
        <f t="shared" si="6"/>
        <v>0</v>
      </c>
      <c r="R11" s="37">
        <f t="shared" si="6"/>
        <v>0</v>
      </c>
      <c r="S11" s="37">
        <f t="shared" si="6"/>
        <v>0</v>
      </c>
      <c r="T11" s="37">
        <f t="shared" si="6"/>
        <v>0</v>
      </c>
      <c r="U11" s="37">
        <f t="shared" si="6"/>
        <v>0</v>
      </c>
      <c r="V11" s="37">
        <f t="shared" si="6"/>
        <v>0</v>
      </c>
      <c r="W11" s="37">
        <f t="shared" si="6"/>
        <v>0</v>
      </c>
      <c r="X11" s="37">
        <f t="shared" si="6"/>
        <v>0</v>
      </c>
      <c r="Y11" s="37">
        <f t="shared" si="6"/>
        <v>0</v>
      </c>
      <c r="Z11" s="37">
        <f t="shared" si="6"/>
        <v>0</v>
      </c>
      <c r="AA11" s="37">
        <f t="shared" si="6"/>
        <v>0</v>
      </c>
      <c r="AB11" s="8">
        <f t="shared" si="6"/>
        <v>0</v>
      </c>
      <c r="AC11" s="8">
        <f t="shared" si="6"/>
        <v>0</v>
      </c>
      <c r="AD11" s="8">
        <f t="shared" ref="AD11:AV11" si="7">SUM(AD12:AD12)</f>
        <v>0</v>
      </c>
      <c r="AE11" s="8">
        <f t="shared" si="7"/>
        <v>0</v>
      </c>
      <c r="AF11" s="8">
        <f t="shared" si="7"/>
        <v>0</v>
      </c>
      <c r="AG11" s="8">
        <f t="shared" si="7"/>
        <v>0</v>
      </c>
      <c r="AH11" s="8">
        <f t="shared" si="7"/>
        <v>0</v>
      </c>
      <c r="AI11" s="8">
        <f t="shared" si="7"/>
        <v>0</v>
      </c>
      <c r="AJ11" s="8">
        <f t="shared" si="7"/>
        <v>0</v>
      </c>
      <c r="AK11" s="8">
        <f t="shared" si="7"/>
        <v>0</v>
      </c>
      <c r="AL11" s="8">
        <f t="shared" si="7"/>
        <v>0</v>
      </c>
      <c r="AM11" s="8">
        <f t="shared" si="7"/>
        <v>0</v>
      </c>
      <c r="AN11" s="8">
        <f t="shared" si="7"/>
        <v>0</v>
      </c>
      <c r="AO11" s="8">
        <f t="shared" si="7"/>
        <v>0</v>
      </c>
      <c r="AP11" s="8">
        <f t="shared" si="7"/>
        <v>0</v>
      </c>
      <c r="AQ11" s="8">
        <f t="shared" si="7"/>
        <v>0</v>
      </c>
      <c r="AR11" s="8">
        <f t="shared" si="7"/>
        <v>0</v>
      </c>
      <c r="AS11" s="8">
        <f t="shared" si="7"/>
        <v>0</v>
      </c>
      <c r="AT11" s="8">
        <f t="shared" si="7"/>
        <v>0</v>
      </c>
      <c r="AU11" s="8">
        <f t="shared" si="7"/>
        <v>0</v>
      </c>
      <c r="AV11" s="8">
        <f t="shared" si="7"/>
        <v>0</v>
      </c>
    </row>
    <row r="12" spans="1:51" ht="66" hidden="1" customHeight="1" x14ac:dyDescent="0.25">
      <c r="A12" s="10" t="s">
        <v>25</v>
      </c>
      <c r="B12" s="18" t="s">
        <v>74</v>
      </c>
      <c r="C12" s="17" t="s">
        <v>19</v>
      </c>
      <c r="D12" s="17" t="s">
        <v>29</v>
      </c>
      <c r="E12" s="39">
        <f>I12+M12+Q12+U12+Y12+AC12+AG12+AK12+AO12+AS12</f>
        <v>0</v>
      </c>
      <c r="F12" s="39">
        <f>J12+N12+R12+V12+Z12+AD12+AH12+AL12+AP12+AT12</f>
        <v>0</v>
      </c>
      <c r="G12" s="39">
        <f>K12+O12+S12+W12+AA12+AE12+AI12+AM12+AQ12+AU12</f>
        <v>0</v>
      </c>
      <c r="H12" s="39">
        <f>L12+P12+T12+X12+AB12+AF12+AJ12+AN12+AR12+AV12</f>
        <v>0</v>
      </c>
      <c r="I12" s="38">
        <f>K12</f>
        <v>0</v>
      </c>
      <c r="J12" s="39">
        <v>0</v>
      </c>
      <c r="K12" s="39">
        <v>0</v>
      </c>
      <c r="L12" s="39">
        <v>0</v>
      </c>
      <c r="M12" s="38">
        <f>O12</f>
        <v>0</v>
      </c>
      <c r="N12" s="39">
        <v>0</v>
      </c>
      <c r="O12" s="39">
        <f>4775-4775</f>
        <v>0</v>
      </c>
      <c r="P12" s="39">
        <v>0</v>
      </c>
      <c r="Q12" s="38">
        <f>S12</f>
        <v>0</v>
      </c>
      <c r="R12" s="39">
        <v>0</v>
      </c>
      <c r="S12" s="39">
        <v>0</v>
      </c>
      <c r="T12" s="39">
        <v>0</v>
      </c>
      <c r="U12" s="38">
        <f>W12</f>
        <v>0</v>
      </c>
      <c r="V12" s="39">
        <v>0</v>
      </c>
      <c r="W12" s="39">
        <v>0</v>
      </c>
      <c r="X12" s="39">
        <v>0</v>
      </c>
      <c r="Y12" s="38">
        <f>AA12</f>
        <v>0</v>
      </c>
      <c r="Z12" s="39">
        <v>0</v>
      </c>
      <c r="AA12" s="39">
        <v>0</v>
      </c>
      <c r="AB12" s="42">
        <v>0</v>
      </c>
      <c r="AC12" s="20">
        <f>AE12</f>
        <v>0</v>
      </c>
      <c r="AD12" s="42">
        <v>0</v>
      </c>
      <c r="AE12" s="42">
        <v>0</v>
      </c>
      <c r="AF12" s="42">
        <v>0</v>
      </c>
      <c r="AG12" s="20">
        <f>AI12</f>
        <v>0</v>
      </c>
      <c r="AH12" s="42">
        <v>0</v>
      </c>
      <c r="AI12" s="42">
        <v>0</v>
      </c>
      <c r="AJ12" s="42">
        <v>0</v>
      </c>
      <c r="AK12" s="20">
        <f>AM12</f>
        <v>0</v>
      </c>
      <c r="AL12" s="42">
        <v>0</v>
      </c>
      <c r="AM12" s="42">
        <v>0</v>
      </c>
      <c r="AN12" s="42">
        <v>0</v>
      </c>
      <c r="AO12" s="20">
        <f>AQ12</f>
        <v>0</v>
      </c>
      <c r="AP12" s="42">
        <v>0</v>
      </c>
      <c r="AQ12" s="42">
        <v>0</v>
      </c>
      <c r="AR12" s="42">
        <v>0</v>
      </c>
      <c r="AS12" s="20">
        <f>AU12</f>
        <v>0</v>
      </c>
      <c r="AT12" s="42">
        <v>0</v>
      </c>
      <c r="AU12" s="42">
        <v>0</v>
      </c>
      <c r="AV12" s="42">
        <v>0</v>
      </c>
    </row>
    <row r="13" spans="1:51" s="9" customFormat="1" ht="35.25" customHeight="1" x14ac:dyDescent="0.25">
      <c r="A13" s="36" t="s">
        <v>18</v>
      </c>
      <c r="B13" s="35" t="s">
        <v>101</v>
      </c>
      <c r="C13" s="35"/>
      <c r="D13" s="35"/>
      <c r="E13" s="37">
        <f>I13+M13+Q13+U13+Y13+AC13+AG13+AK13+AO13+AS13</f>
        <v>140000</v>
      </c>
      <c r="F13" s="37">
        <f t="shared" ref="F13:AV14" si="8">SUM(F14:F14)</f>
        <v>0</v>
      </c>
      <c r="G13" s="37">
        <f>SUM(G14:G16)</f>
        <v>140000</v>
      </c>
      <c r="H13" s="37">
        <f t="shared" si="8"/>
        <v>0</v>
      </c>
      <c r="I13" s="37">
        <f>SUM(I14:I15)</f>
        <v>0</v>
      </c>
      <c r="J13" s="37">
        <f t="shared" si="8"/>
        <v>0</v>
      </c>
      <c r="K13" s="37">
        <f t="shared" si="8"/>
        <v>0</v>
      </c>
      <c r="L13" s="37">
        <f t="shared" si="8"/>
        <v>0</v>
      </c>
      <c r="M13" s="37">
        <f t="shared" si="8"/>
        <v>0</v>
      </c>
      <c r="N13" s="37">
        <f t="shared" si="8"/>
        <v>0</v>
      </c>
      <c r="O13" s="37">
        <f t="shared" si="8"/>
        <v>0</v>
      </c>
      <c r="P13" s="37">
        <f t="shared" si="8"/>
        <v>0</v>
      </c>
      <c r="Q13" s="37">
        <f>SUM(Q14:Q15)</f>
        <v>100000</v>
      </c>
      <c r="R13" s="37">
        <f t="shared" si="8"/>
        <v>0</v>
      </c>
      <c r="S13" s="37">
        <f>SUM(S14:S15)</f>
        <v>100000</v>
      </c>
      <c r="T13" s="37">
        <f t="shared" ref="T13:X13" si="9">SUM(T14:T15)</f>
        <v>0</v>
      </c>
      <c r="U13" s="37">
        <f>SUM(U14:U16)</f>
        <v>40000</v>
      </c>
      <c r="V13" s="37">
        <f t="shared" si="9"/>
        <v>0</v>
      </c>
      <c r="W13" s="37">
        <f>SUM(W14:W16)</f>
        <v>40000</v>
      </c>
      <c r="X13" s="37">
        <f t="shared" si="9"/>
        <v>0</v>
      </c>
      <c r="Y13" s="37">
        <f t="shared" si="8"/>
        <v>0</v>
      </c>
      <c r="Z13" s="37">
        <f t="shared" si="8"/>
        <v>0</v>
      </c>
      <c r="AA13" s="37">
        <f t="shared" si="8"/>
        <v>0</v>
      </c>
      <c r="AB13" s="8">
        <f t="shared" si="8"/>
        <v>0</v>
      </c>
      <c r="AC13" s="8">
        <f t="shared" si="8"/>
        <v>0</v>
      </c>
      <c r="AD13" s="8">
        <f t="shared" si="8"/>
        <v>0</v>
      </c>
      <c r="AE13" s="8">
        <f t="shared" si="8"/>
        <v>0</v>
      </c>
      <c r="AF13" s="8">
        <f t="shared" si="8"/>
        <v>0</v>
      </c>
      <c r="AG13" s="8">
        <f t="shared" si="8"/>
        <v>0</v>
      </c>
      <c r="AH13" s="8">
        <f t="shared" si="8"/>
        <v>0</v>
      </c>
      <c r="AI13" s="8">
        <f t="shared" si="8"/>
        <v>0</v>
      </c>
      <c r="AJ13" s="8">
        <f t="shared" si="8"/>
        <v>0</v>
      </c>
      <c r="AK13" s="8">
        <f t="shared" si="8"/>
        <v>0</v>
      </c>
      <c r="AL13" s="8">
        <f t="shared" si="8"/>
        <v>0</v>
      </c>
      <c r="AM13" s="8">
        <f t="shared" si="8"/>
        <v>0</v>
      </c>
      <c r="AN13" s="8">
        <f t="shared" si="8"/>
        <v>0</v>
      </c>
      <c r="AO13" s="8">
        <f t="shared" si="8"/>
        <v>0</v>
      </c>
      <c r="AP13" s="8">
        <f t="shared" si="8"/>
        <v>0</v>
      </c>
      <c r="AQ13" s="8">
        <f t="shared" si="8"/>
        <v>0</v>
      </c>
      <c r="AR13" s="8">
        <f t="shared" si="8"/>
        <v>0</v>
      </c>
      <c r="AS13" s="8">
        <f t="shared" si="8"/>
        <v>0</v>
      </c>
      <c r="AT13" s="8">
        <f t="shared" si="8"/>
        <v>0</v>
      </c>
      <c r="AU13" s="8">
        <f t="shared" si="8"/>
        <v>0</v>
      </c>
      <c r="AV13" s="8">
        <f t="shared" si="8"/>
        <v>0</v>
      </c>
    </row>
    <row r="14" spans="1:51" ht="69.75" customHeight="1" x14ac:dyDescent="0.25">
      <c r="A14" s="50" t="s">
        <v>25</v>
      </c>
      <c r="B14" s="55" t="s">
        <v>93</v>
      </c>
      <c r="C14" s="51" t="s">
        <v>19</v>
      </c>
      <c r="D14" s="51" t="s">
        <v>19</v>
      </c>
      <c r="E14" s="52">
        <f>I14+M14+Q14+U14+Y14+AC14+AG14+AK14+AO14+AS14</f>
        <v>65130.2</v>
      </c>
      <c r="F14" s="52">
        <f>J14+N14+R14+V14+Z14+AD14+AH14+AL14+AP14+AT14</f>
        <v>0</v>
      </c>
      <c r="G14" s="52">
        <f>M14+Q14+U14+Y14</f>
        <v>65130.2</v>
      </c>
      <c r="H14" s="52">
        <f>L14+P14+T14+X14+AB14+AF14+AJ14+AN14+AR14+AV14</f>
        <v>0</v>
      </c>
      <c r="I14" s="52">
        <f>SUM(J14:L14)</f>
        <v>0</v>
      </c>
      <c r="J14" s="52">
        <f t="shared" si="8"/>
        <v>0</v>
      </c>
      <c r="K14" s="52">
        <v>0</v>
      </c>
      <c r="L14" s="52">
        <v>0</v>
      </c>
      <c r="M14" s="53">
        <f>O14</f>
        <v>0</v>
      </c>
      <c r="N14" s="52">
        <v>0</v>
      </c>
      <c r="O14" s="52">
        <f>50000-50000</f>
        <v>0</v>
      </c>
      <c r="P14" s="52">
        <v>0</v>
      </c>
      <c r="Q14" s="53">
        <f>S14</f>
        <v>39624.199999999997</v>
      </c>
      <c r="R14" s="52">
        <v>0</v>
      </c>
      <c r="S14" s="52">
        <f>50000+50000-60375.8</f>
        <v>39624.199999999997</v>
      </c>
      <c r="T14" s="52">
        <v>0</v>
      </c>
      <c r="U14" s="53">
        <f>W14</f>
        <v>25506</v>
      </c>
      <c r="V14" s="52">
        <v>0</v>
      </c>
      <c r="W14" s="52">
        <f>40000-14494</f>
        <v>25506</v>
      </c>
      <c r="X14" s="52">
        <v>0</v>
      </c>
      <c r="Y14" s="53">
        <f>AA14</f>
        <v>0</v>
      </c>
      <c r="Z14" s="52">
        <v>0</v>
      </c>
      <c r="AA14" s="52">
        <f>12000-12000</f>
        <v>0</v>
      </c>
      <c r="AB14" s="54">
        <v>0</v>
      </c>
      <c r="AC14" s="56">
        <f>AE14</f>
        <v>0</v>
      </c>
      <c r="AD14" s="54">
        <v>0</v>
      </c>
      <c r="AE14" s="54">
        <v>0</v>
      </c>
      <c r="AF14" s="54">
        <v>0</v>
      </c>
      <c r="AG14" s="56">
        <f>AI14</f>
        <v>0</v>
      </c>
      <c r="AH14" s="54">
        <v>0</v>
      </c>
      <c r="AI14" s="54">
        <v>0</v>
      </c>
      <c r="AJ14" s="54">
        <v>0</v>
      </c>
      <c r="AK14" s="56">
        <f>AM14</f>
        <v>0</v>
      </c>
      <c r="AL14" s="54">
        <v>0</v>
      </c>
      <c r="AM14" s="54">
        <v>0</v>
      </c>
      <c r="AN14" s="54">
        <v>0</v>
      </c>
      <c r="AO14" s="56">
        <f>AQ14</f>
        <v>0</v>
      </c>
      <c r="AP14" s="54">
        <v>0</v>
      </c>
      <c r="AQ14" s="54">
        <v>0</v>
      </c>
      <c r="AR14" s="54">
        <v>0</v>
      </c>
      <c r="AS14" s="56">
        <f>AU14</f>
        <v>0</v>
      </c>
      <c r="AT14" s="54">
        <v>0</v>
      </c>
      <c r="AU14" s="54">
        <v>0</v>
      </c>
      <c r="AV14" s="54">
        <v>0</v>
      </c>
    </row>
    <row r="15" spans="1:51" ht="69.75" customHeight="1" x14ac:dyDescent="0.25">
      <c r="A15" s="10" t="s">
        <v>102</v>
      </c>
      <c r="B15" s="18" t="s">
        <v>88</v>
      </c>
      <c r="C15" s="17" t="s">
        <v>19</v>
      </c>
      <c r="D15" s="17" t="s">
        <v>43</v>
      </c>
      <c r="E15" s="39">
        <f>I15+M15+Q15+U15+Y15+AC15+AG15+AK15+AO15+AS15</f>
        <v>60375.8</v>
      </c>
      <c r="F15" s="39">
        <f>J15+N15+R15+V15+Z15+AD15+AH15+AL15+AP15+AT15</f>
        <v>0</v>
      </c>
      <c r="G15" s="39">
        <f>M15+Q15+U15+Y15</f>
        <v>60375.8</v>
      </c>
      <c r="H15" s="39">
        <v>0</v>
      </c>
      <c r="I15" s="39">
        <f>SUM(J15:L15)</f>
        <v>0</v>
      </c>
      <c r="J15" s="39">
        <f>SUM(J17:J17)</f>
        <v>0</v>
      </c>
      <c r="K15" s="39">
        <v>0</v>
      </c>
      <c r="L15" s="39">
        <v>0</v>
      </c>
      <c r="M15" s="38">
        <f>O15</f>
        <v>0</v>
      </c>
      <c r="N15" s="39">
        <v>0</v>
      </c>
      <c r="O15" s="39">
        <f>50000-50000</f>
        <v>0</v>
      </c>
      <c r="P15" s="39">
        <v>0</v>
      </c>
      <c r="Q15" s="38">
        <f>S15</f>
        <v>60375.8</v>
      </c>
      <c r="R15" s="39">
        <v>0</v>
      </c>
      <c r="S15" s="39">
        <v>60375.8</v>
      </c>
      <c r="T15" s="39">
        <v>0</v>
      </c>
      <c r="U15" s="38">
        <v>0</v>
      </c>
      <c r="V15" s="39">
        <v>0</v>
      </c>
      <c r="W15" s="39">
        <v>0</v>
      </c>
      <c r="X15" s="39">
        <v>0</v>
      </c>
      <c r="Y15" s="38">
        <v>0</v>
      </c>
      <c r="Z15" s="39">
        <v>0</v>
      </c>
      <c r="AA15" s="39">
        <v>0</v>
      </c>
      <c r="AB15" s="42">
        <v>0</v>
      </c>
      <c r="AC15" s="20">
        <f>AE15</f>
        <v>0</v>
      </c>
      <c r="AD15" s="42">
        <v>0</v>
      </c>
      <c r="AE15" s="42">
        <v>0</v>
      </c>
      <c r="AF15" s="42">
        <v>0</v>
      </c>
      <c r="AG15" s="20">
        <f>AI15</f>
        <v>0</v>
      </c>
      <c r="AH15" s="42">
        <v>0</v>
      </c>
      <c r="AI15" s="42">
        <v>0</v>
      </c>
      <c r="AJ15" s="42">
        <v>0</v>
      </c>
      <c r="AK15" s="20">
        <f>AM15</f>
        <v>0</v>
      </c>
      <c r="AL15" s="42">
        <v>0</v>
      </c>
      <c r="AM15" s="42">
        <v>0</v>
      </c>
      <c r="AN15" s="42">
        <v>0</v>
      </c>
      <c r="AO15" s="20">
        <f>AQ15</f>
        <v>0</v>
      </c>
      <c r="AP15" s="42">
        <v>0</v>
      </c>
      <c r="AQ15" s="42">
        <v>0</v>
      </c>
      <c r="AR15" s="42">
        <v>0</v>
      </c>
      <c r="AS15" s="20">
        <f>AU15</f>
        <v>0</v>
      </c>
      <c r="AT15" s="42">
        <v>0</v>
      </c>
      <c r="AU15" s="42">
        <v>0</v>
      </c>
      <c r="AV15" s="42">
        <v>0</v>
      </c>
    </row>
    <row r="16" spans="1:51" ht="69.75" customHeight="1" x14ac:dyDescent="0.25">
      <c r="A16" s="50" t="s">
        <v>103</v>
      </c>
      <c r="B16" s="55" t="s">
        <v>100</v>
      </c>
      <c r="C16" s="51" t="s">
        <v>19</v>
      </c>
      <c r="D16" s="51" t="s">
        <v>43</v>
      </c>
      <c r="E16" s="52">
        <f>I16+M16+Q16+U16+Y16+AC16+AG16+AK16+AO16+AS16</f>
        <v>14494</v>
      </c>
      <c r="F16" s="52">
        <v>0</v>
      </c>
      <c r="G16" s="52">
        <f>W16</f>
        <v>14494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3">
        <v>0</v>
      </c>
      <c r="N16" s="52">
        <v>0</v>
      </c>
      <c r="O16" s="52">
        <v>0</v>
      </c>
      <c r="P16" s="52">
        <v>0</v>
      </c>
      <c r="Q16" s="53">
        <v>0</v>
      </c>
      <c r="R16" s="52">
        <v>0</v>
      </c>
      <c r="S16" s="52">
        <v>0</v>
      </c>
      <c r="T16" s="52">
        <v>0</v>
      </c>
      <c r="U16" s="53">
        <f>W16</f>
        <v>14494</v>
      </c>
      <c r="V16" s="52">
        <v>0</v>
      </c>
      <c r="W16" s="52">
        <v>14494</v>
      </c>
      <c r="X16" s="52">
        <v>0</v>
      </c>
      <c r="Y16" s="53">
        <v>0</v>
      </c>
      <c r="Z16" s="52">
        <v>0</v>
      </c>
      <c r="AA16" s="52">
        <v>0</v>
      </c>
      <c r="AB16" s="54"/>
      <c r="AC16" s="56"/>
      <c r="AD16" s="54"/>
      <c r="AE16" s="54"/>
      <c r="AF16" s="54"/>
      <c r="AG16" s="56"/>
      <c r="AH16" s="54"/>
      <c r="AI16" s="54"/>
      <c r="AJ16" s="54"/>
      <c r="AK16" s="56"/>
      <c r="AL16" s="54"/>
      <c r="AM16" s="54"/>
      <c r="AN16" s="54"/>
      <c r="AO16" s="56"/>
      <c r="AP16" s="54"/>
      <c r="AQ16" s="54"/>
      <c r="AR16" s="54"/>
      <c r="AS16" s="56"/>
      <c r="AT16" s="54"/>
      <c r="AU16" s="54"/>
      <c r="AV16" s="54"/>
    </row>
    <row r="17" spans="1:48" s="9" customFormat="1" ht="53.25" customHeight="1" x14ac:dyDescent="0.25">
      <c r="A17" s="33" t="s">
        <v>32</v>
      </c>
      <c r="B17" s="30" t="s">
        <v>104</v>
      </c>
      <c r="C17" s="17"/>
      <c r="D17" s="17"/>
      <c r="E17" s="37">
        <f>E18+E22+E27+E42</f>
        <v>89560.099999999991</v>
      </c>
      <c r="F17" s="37">
        <f t="shared" ref="F17:G17" si="10">F18+F22+F27+F42</f>
        <v>0</v>
      </c>
      <c r="G17" s="37">
        <f t="shared" si="10"/>
        <v>89560.099999999991</v>
      </c>
      <c r="H17" s="37">
        <f>SUM(H51:H52)</f>
        <v>0</v>
      </c>
      <c r="I17" s="37">
        <f>I18+I22+I27+I42</f>
        <v>24636.5</v>
      </c>
      <c r="J17" s="37">
        <f>SUM(J51:J52)</f>
        <v>0</v>
      </c>
      <c r="K17" s="37">
        <f>K18+K22+K27+K42</f>
        <v>24636.5</v>
      </c>
      <c r="L17" s="37">
        <f>SUM(L51:L52)</f>
        <v>0</v>
      </c>
      <c r="M17" s="37">
        <f>M18+M22+M27+M42</f>
        <v>20397.699999999997</v>
      </c>
      <c r="N17" s="37">
        <f>N18+N22+N27+N42</f>
        <v>0</v>
      </c>
      <c r="O17" s="37">
        <f>O18+O22+O27+O42</f>
        <v>20397.699999999997</v>
      </c>
      <c r="P17" s="37">
        <f t="shared" ref="P17:X17" si="11">P18+P22+P27+P42</f>
        <v>0</v>
      </c>
      <c r="Q17" s="37">
        <f>Q18+Q22+Q27+Q42</f>
        <v>19179.000000000004</v>
      </c>
      <c r="R17" s="37">
        <f t="shared" si="11"/>
        <v>0</v>
      </c>
      <c r="S17" s="37">
        <f t="shared" si="11"/>
        <v>19179.000000000004</v>
      </c>
      <c r="T17" s="37">
        <f t="shared" si="11"/>
        <v>0</v>
      </c>
      <c r="U17" s="37">
        <f t="shared" si="11"/>
        <v>25346.9</v>
      </c>
      <c r="V17" s="37">
        <f t="shared" si="11"/>
        <v>0</v>
      </c>
      <c r="W17" s="37">
        <f>W18+W22+W27+W42</f>
        <v>25346.9</v>
      </c>
      <c r="X17" s="37">
        <f t="shared" si="11"/>
        <v>0</v>
      </c>
      <c r="Y17" s="37">
        <f t="shared" ref="Y17:AV17" si="12">SUM(Y51:Y52)</f>
        <v>0</v>
      </c>
      <c r="Z17" s="37">
        <f t="shared" si="12"/>
        <v>0</v>
      </c>
      <c r="AA17" s="37">
        <f t="shared" si="12"/>
        <v>0</v>
      </c>
      <c r="AB17" s="8">
        <f t="shared" si="12"/>
        <v>0</v>
      </c>
      <c r="AC17" s="8">
        <f t="shared" si="12"/>
        <v>0</v>
      </c>
      <c r="AD17" s="8">
        <f t="shared" si="12"/>
        <v>0</v>
      </c>
      <c r="AE17" s="8">
        <f t="shared" si="12"/>
        <v>0</v>
      </c>
      <c r="AF17" s="8">
        <f t="shared" si="12"/>
        <v>0</v>
      </c>
      <c r="AG17" s="8">
        <f t="shared" si="12"/>
        <v>0</v>
      </c>
      <c r="AH17" s="8">
        <f t="shared" si="12"/>
        <v>0</v>
      </c>
      <c r="AI17" s="8">
        <f t="shared" si="12"/>
        <v>0</v>
      </c>
      <c r="AJ17" s="8">
        <f t="shared" si="12"/>
        <v>0</v>
      </c>
      <c r="AK17" s="8">
        <f t="shared" si="12"/>
        <v>0</v>
      </c>
      <c r="AL17" s="8">
        <f t="shared" si="12"/>
        <v>0</v>
      </c>
      <c r="AM17" s="8">
        <f t="shared" si="12"/>
        <v>0</v>
      </c>
      <c r="AN17" s="8">
        <f t="shared" si="12"/>
        <v>0</v>
      </c>
      <c r="AO17" s="8">
        <f t="shared" si="12"/>
        <v>0</v>
      </c>
      <c r="AP17" s="8">
        <f t="shared" si="12"/>
        <v>0</v>
      </c>
      <c r="AQ17" s="8">
        <f t="shared" si="12"/>
        <v>0</v>
      </c>
      <c r="AR17" s="8">
        <f t="shared" si="12"/>
        <v>0</v>
      </c>
      <c r="AS17" s="8">
        <f t="shared" si="12"/>
        <v>0</v>
      </c>
      <c r="AT17" s="8">
        <f t="shared" si="12"/>
        <v>0</v>
      </c>
      <c r="AU17" s="8">
        <f t="shared" si="12"/>
        <v>0</v>
      </c>
      <c r="AV17" s="8">
        <f t="shared" si="12"/>
        <v>0</v>
      </c>
    </row>
    <row r="18" spans="1:48" s="9" customFormat="1" ht="35.25" customHeight="1" x14ac:dyDescent="0.25">
      <c r="A18" s="33" t="s">
        <v>105</v>
      </c>
      <c r="B18" s="32" t="s">
        <v>34</v>
      </c>
      <c r="C18" s="32"/>
      <c r="D18" s="32"/>
      <c r="E18" s="37">
        <f>SUM(E19:E21)</f>
        <v>39331.399999999994</v>
      </c>
      <c r="F18" s="37">
        <f>SUM(F52:F53)</f>
        <v>0</v>
      </c>
      <c r="G18" s="37">
        <f>SUM(G19:G21)</f>
        <v>39331.399999999994</v>
      </c>
      <c r="H18" s="37">
        <f>SUM(H52:H53)</f>
        <v>0</v>
      </c>
      <c r="I18" s="37">
        <f>SUM(I19:I21)</f>
        <v>11752.8</v>
      </c>
      <c r="J18" s="37">
        <f>SUM(J52:J53)</f>
        <v>0</v>
      </c>
      <c r="K18" s="37">
        <f>SUM(K19:K21)</f>
        <v>11752.8</v>
      </c>
      <c r="L18" s="37">
        <f>SUM(L52:L53)</f>
        <v>0</v>
      </c>
      <c r="M18" s="37">
        <f>SUM(M19:M21)</f>
        <v>9742</v>
      </c>
      <c r="N18" s="37">
        <f>SUM(N52:N53)</f>
        <v>0</v>
      </c>
      <c r="O18" s="37">
        <f>SUM(O19:O21)</f>
        <v>9742</v>
      </c>
      <c r="P18" s="37">
        <f>SUM(P52:P53)</f>
        <v>0</v>
      </c>
      <c r="Q18" s="37">
        <f t="shared" ref="Q18:R18" si="13">Q19+Q20+Q21</f>
        <v>7296.6</v>
      </c>
      <c r="R18" s="37">
        <f t="shared" si="13"/>
        <v>0</v>
      </c>
      <c r="S18" s="37">
        <f>S19+S20+S21</f>
        <v>7296.6</v>
      </c>
      <c r="T18" s="37">
        <f t="shared" ref="T18:X18" si="14">T19+T20+T21</f>
        <v>0</v>
      </c>
      <c r="U18" s="37">
        <f t="shared" si="14"/>
        <v>10540</v>
      </c>
      <c r="V18" s="37">
        <f t="shared" si="14"/>
        <v>0</v>
      </c>
      <c r="W18" s="37">
        <f>W19+W20+W21</f>
        <v>10540</v>
      </c>
      <c r="X18" s="37">
        <f t="shared" si="14"/>
        <v>0</v>
      </c>
      <c r="Y18" s="37">
        <f t="shared" ref="Y18:AV18" si="15">SUM(Y52:Y53)</f>
        <v>0</v>
      </c>
      <c r="Z18" s="37">
        <f t="shared" si="15"/>
        <v>0</v>
      </c>
      <c r="AA18" s="37">
        <f t="shared" si="15"/>
        <v>0</v>
      </c>
      <c r="AB18" s="8">
        <f t="shared" si="15"/>
        <v>0</v>
      </c>
      <c r="AC18" s="8">
        <f t="shared" si="15"/>
        <v>0</v>
      </c>
      <c r="AD18" s="8">
        <f t="shared" si="15"/>
        <v>0</v>
      </c>
      <c r="AE18" s="8">
        <f t="shared" si="15"/>
        <v>0</v>
      </c>
      <c r="AF18" s="8">
        <f t="shared" si="15"/>
        <v>0</v>
      </c>
      <c r="AG18" s="8">
        <f t="shared" si="15"/>
        <v>0</v>
      </c>
      <c r="AH18" s="8">
        <f t="shared" si="15"/>
        <v>0</v>
      </c>
      <c r="AI18" s="8">
        <f t="shared" si="15"/>
        <v>0</v>
      </c>
      <c r="AJ18" s="8">
        <f t="shared" si="15"/>
        <v>0</v>
      </c>
      <c r="AK18" s="8">
        <f t="shared" si="15"/>
        <v>0</v>
      </c>
      <c r="AL18" s="8">
        <f t="shared" si="15"/>
        <v>0</v>
      </c>
      <c r="AM18" s="8">
        <f t="shared" si="15"/>
        <v>0</v>
      </c>
      <c r="AN18" s="8">
        <f t="shared" si="15"/>
        <v>0</v>
      </c>
      <c r="AO18" s="8">
        <f t="shared" si="15"/>
        <v>0</v>
      </c>
      <c r="AP18" s="8">
        <f t="shared" si="15"/>
        <v>0</v>
      </c>
      <c r="AQ18" s="8">
        <f t="shared" si="15"/>
        <v>0</v>
      </c>
      <c r="AR18" s="8">
        <f t="shared" si="15"/>
        <v>0</v>
      </c>
      <c r="AS18" s="8">
        <f t="shared" si="15"/>
        <v>0</v>
      </c>
      <c r="AT18" s="8">
        <f t="shared" si="15"/>
        <v>0</v>
      </c>
      <c r="AU18" s="8">
        <f t="shared" si="15"/>
        <v>0</v>
      </c>
      <c r="AV18" s="8">
        <f t="shared" si="15"/>
        <v>0</v>
      </c>
    </row>
    <row r="19" spans="1:48" ht="47.25" customHeight="1" x14ac:dyDescent="0.25">
      <c r="A19" s="50" t="s">
        <v>106</v>
      </c>
      <c r="B19" s="55" t="s">
        <v>78</v>
      </c>
      <c r="C19" s="51" t="s">
        <v>19</v>
      </c>
      <c r="D19" s="51" t="s">
        <v>43</v>
      </c>
      <c r="E19" s="60">
        <f>I19+M19+Q19+U19+Y19+AC19+AG19+AK19+AO19+AS19</f>
        <v>24037.599999999999</v>
      </c>
      <c r="F19" s="52">
        <f t="shared" ref="F19:H21" si="16">J19+N19+R19+V19+Z19+AD19+AH19+AL19+AP19+AT19</f>
        <v>0</v>
      </c>
      <c r="G19" s="52">
        <f>K19+O19+S19+W19+AA19+AE19+AI19+AM19+AQ19+AU19</f>
        <v>24037.599999999999</v>
      </c>
      <c r="H19" s="52">
        <f t="shared" si="16"/>
        <v>0</v>
      </c>
      <c r="I19" s="53">
        <f>K19</f>
        <v>8625</v>
      </c>
      <c r="J19" s="52">
        <v>0</v>
      </c>
      <c r="K19" s="52">
        <f>5891.4+3319.5-585.9</f>
        <v>8625</v>
      </c>
      <c r="L19" s="52">
        <v>0</v>
      </c>
      <c r="M19" s="53">
        <f>O19</f>
        <v>5807</v>
      </c>
      <c r="N19" s="52">
        <v>0</v>
      </c>
      <c r="O19" s="52">
        <f>6424.1-617.1</f>
        <v>5807</v>
      </c>
      <c r="P19" s="52">
        <v>0</v>
      </c>
      <c r="Q19" s="53">
        <f>S19</f>
        <v>3210</v>
      </c>
      <c r="R19" s="52">
        <v>0</v>
      </c>
      <c r="S19" s="52">
        <f>6328-3118</f>
        <v>3210</v>
      </c>
      <c r="T19" s="52">
        <v>0</v>
      </c>
      <c r="U19" s="53">
        <f>W19</f>
        <v>6395.6</v>
      </c>
      <c r="V19" s="52">
        <v>0</v>
      </c>
      <c r="W19" s="52">
        <v>6395.6</v>
      </c>
      <c r="X19" s="52">
        <v>0</v>
      </c>
      <c r="Y19" s="53">
        <f>AA19</f>
        <v>0</v>
      </c>
      <c r="Z19" s="52">
        <v>0</v>
      </c>
      <c r="AA19" s="52">
        <v>0</v>
      </c>
      <c r="AB19" s="54">
        <v>0</v>
      </c>
      <c r="AC19" s="56">
        <f>AE19</f>
        <v>0</v>
      </c>
      <c r="AD19" s="54">
        <v>0</v>
      </c>
      <c r="AE19" s="54">
        <v>0</v>
      </c>
      <c r="AF19" s="54">
        <v>0</v>
      </c>
      <c r="AG19" s="56">
        <f>AI19</f>
        <v>0</v>
      </c>
      <c r="AH19" s="54">
        <v>0</v>
      </c>
      <c r="AI19" s="54">
        <v>0</v>
      </c>
      <c r="AJ19" s="54">
        <v>0</v>
      </c>
      <c r="AK19" s="56">
        <f>AM19</f>
        <v>0</v>
      </c>
      <c r="AL19" s="54">
        <v>0</v>
      </c>
      <c r="AM19" s="54">
        <v>0</v>
      </c>
      <c r="AN19" s="54">
        <v>0</v>
      </c>
      <c r="AO19" s="56">
        <f>AQ19</f>
        <v>0</v>
      </c>
      <c r="AP19" s="54">
        <v>0</v>
      </c>
      <c r="AQ19" s="54">
        <v>0</v>
      </c>
      <c r="AR19" s="54">
        <v>0</v>
      </c>
      <c r="AS19" s="56">
        <f>AU19</f>
        <v>0</v>
      </c>
      <c r="AT19" s="54">
        <v>0</v>
      </c>
      <c r="AU19" s="54">
        <v>0</v>
      </c>
      <c r="AV19" s="54">
        <v>0</v>
      </c>
    </row>
    <row r="20" spans="1:48" s="61" customFormat="1" ht="47.25" customHeight="1" x14ac:dyDescent="0.25">
      <c r="A20" s="50" t="s">
        <v>107</v>
      </c>
      <c r="B20" s="55" t="s">
        <v>79</v>
      </c>
      <c r="C20" s="51" t="s">
        <v>19</v>
      </c>
      <c r="D20" s="51" t="s">
        <v>43</v>
      </c>
      <c r="E20" s="60">
        <f>I20+M20+Q20+U20+Y20+AC20+AG20+AK20+AO20+AS20</f>
        <v>6463</v>
      </c>
      <c r="F20" s="52">
        <f t="shared" si="16"/>
        <v>0</v>
      </c>
      <c r="G20" s="52">
        <f>K20+O20+S20+W20+AA20+AE20+AI20+AM20+AQ20+AU20</f>
        <v>6463</v>
      </c>
      <c r="H20" s="52">
        <f t="shared" si="16"/>
        <v>0</v>
      </c>
      <c r="I20" s="53">
        <f>K20</f>
        <v>1180.3</v>
      </c>
      <c r="J20" s="52">
        <v>0</v>
      </c>
      <c r="K20" s="52">
        <v>1180.3</v>
      </c>
      <c r="L20" s="52">
        <v>0</v>
      </c>
      <c r="M20" s="53">
        <f>O20</f>
        <v>1604.1</v>
      </c>
      <c r="N20" s="52">
        <v>0</v>
      </c>
      <c r="O20" s="52">
        <f>1876.1-272</f>
        <v>1604.1</v>
      </c>
      <c r="P20" s="52">
        <v>0</v>
      </c>
      <c r="Q20" s="53">
        <f>S20</f>
        <v>1848</v>
      </c>
      <c r="R20" s="52">
        <v>0</v>
      </c>
      <c r="S20" s="52">
        <f>1848</f>
        <v>1848</v>
      </c>
      <c r="T20" s="52">
        <v>0</v>
      </c>
      <c r="U20" s="53">
        <f>W20</f>
        <v>1830.6</v>
      </c>
      <c r="V20" s="52">
        <v>0</v>
      </c>
      <c r="W20" s="52">
        <v>1830.6</v>
      </c>
      <c r="X20" s="52">
        <v>0</v>
      </c>
      <c r="Y20" s="53">
        <f>AA20</f>
        <v>0</v>
      </c>
      <c r="Z20" s="52">
        <v>0</v>
      </c>
      <c r="AA20" s="52">
        <v>0</v>
      </c>
      <c r="AB20" s="54">
        <v>0</v>
      </c>
      <c r="AC20" s="56">
        <f>AE20</f>
        <v>0</v>
      </c>
      <c r="AD20" s="54">
        <v>0</v>
      </c>
      <c r="AE20" s="54">
        <v>0</v>
      </c>
      <c r="AF20" s="54">
        <v>0</v>
      </c>
      <c r="AG20" s="56">
        <f>AI20</f>
        <v>0</v>
      </c>
      <c r="AH20" s="54">
        <v>0</v>
      </c>
      <c r="AI20" s="54">
        <v>0</v>
      </c>
      <c r="AJ20" s="54">
        <v>0</v>
      </c>
      <c r="AK20" s="56">
        <f>AM20</f>
        <v>0</v>
      </c>
      <c r="AL20" s="54">
        <v>0</v>
      </c>
      <c r="AM20" s="54">
        <v>0</v>
      </c>
      <c r="AN20" s="54">
        <v>0</v>
      </c>
      <c r="AO20" s="56">
        <f>AQ20</f>
        <v>0</v>
      </c>
      <c r="AP20" s="54">
        <v>0</v>
      </c>
      <c r="AQ20" s="54">
        <v>0</v>
      </c>
      <c r="AR20" s="54">
        <v>0</v>
      </c>
      <c r="AS20" s="56">
        <f>AU20</f>
        <v>0</v>
      </c>
      <c r="AT20" s="54">
        <v>0</v>
      </c>
      <c r="AU20" s="54">
        <v>0</v>
      </c>
      <c r="AV20" s="54">
        <v>0</v>
      </c>
    </row>
    <row r="21" spans="1:48" ht="57" customHeight="1" x14ac:dyDescent="0.25">
      <c r="A21" s="50" t="s">
        <v>108</v>
      </c>
      <c r="B21" s="55" t="s">
        <v>63</v>
      </c>
      <c r="C21" s="51" t="s">
        <v>19</v>
      </c>
      <c r="D21" s="51" t="s">
        <v>70</v>
      </c>
      <c r="E21" s="60">
        <f>I21+M21+Q21+U21+Y21+AC21+AG21+AK21+AO21+AS21</f>
        <v>8830.7999999999993</v>
      </c>
      <c r="F21" s="52">
        <f t="shared" si="16"/>
        <v>0</v>
      </c>
      <c r="G21" s="52">
        <f t="shared" si="16"/>
        <v>8830.7999999999993</v>
      </c>
      <c r="H21" s="52">
        <f t="shared" si="16"/>
        <v>0</v>
      </c>
      <c r="I21" s="53">
        <f>K21</f>
        <v>1947.5</v>
      </c>
      <c r="J21" s="52">
        <v>0</v>
      </c>
      <c r="K21" s="52">
        <v>1947.5</v>
      </c>
      <c r="L21" s="52">
        <v>0</v>
      </c>
      <c r="M21" s="53">
        <f>O21</f>
        <v>2330.9</v>
      </c>
      <c r="N21" s="52">
        <v>0</v>
      </c>
      <c r="O21" s="52">
        <v>2330.9</v>
      </c>
      <c r="P21" s="52">
        <v>0</v>
      </c>
      <c r="Q21" s="53">
        <f>S21</f>
        <v>2238.6</v>
      </c>
      <c r="R21" s="52">
        <v>0</v>
      </c>
      <c r="S21" s="52">
        <f>2296-57.4</f>
        <v>2238.6</v>
      </c>
      <c r="T21" s="52">
        <v>0</v>
      </c>
      <c r="U21" s="53">
        <f>W21</f>
        <v>2313.8000000000002</v>
      </c>
      <c r="V21" s="52">
        <v>0</v>
      </c>
      <c r="W21" s="52">
        <v>2313.8000000000002</v>
      </c>
      <c r="X21" s="52">
        <v>0</v>
      </c>
      <c r="Y21" s="53">
        <f>AA21</f>
        <v>0</v>
      </c>
      <c r="Z21" s="52">
        <v>0</v>
      </c>
      <c r="AA21" s="52">
        <v>0</v>
      </c>
      <c r="AB21" s="54">
        <v>0</v>
      </c>
      <c r="AC21" s="56">
        <f>AE21</f>
        <v>0</v>
      </c>
      <c r="AD21" s="54">
        <v>0</v>
      </c>
      <c r="AE21" s="54">
        <v>0</v>
      </c>
      <c r="AF21" s="54">
        <v>0</v>
      </c>
      <c r="AG21" s="56">
        <f>AI21</f>
        <v>0</v>
      </c>
      <c r="AH21" s="54">
        <v>0</v>
      </c>
      <c r="AI21" s="54">
        <v>0</v>
      </c>
      <c r="AJ21" s="54">
        <v>0</v>
      </c>
      <c r="AK21" s="56">
        <f>AM21</f>
        <v>0</v>
      </c>
      <c r="AL21" s="54">
        <v>0</v>
      </c>
      <c r="AM21" s="54">
        <v>0</v>
      </c>
      <c r="AN21" s="54">
        <v>0</v>
      </c>
      <c r="AO21" s="56">
        <f>AQ21</f>
        <v>0</v>
      </c>
      <c r="AP21" s="54">
        <v>0</v>
      </c>
      <c r="AQ21" s="54">
        <v>0</v>
      </c>
      <c r="AR21" s="54">
        <v>0</v>
      </c>
      <c r="AS21" s="56">
        <f>AU21</f>
        <v>0</v>
      </c>
      <c r="AT21" s="54">
        <v>0</v>
      </c>
      <c r="AU21" s="54">
        <v>0</v>
      </c>
      <c r="AV21" s="54">
        <v>0</v>
      </c>
    </row>
    <row r="22" spans="1:48" s="9" customFormat="1" ht="35.25" customHeight="1" x14ac:dyDescent="0.25">
      <c r="A22" s="33" t="s">
        <v>87</v>
      </c>
      <c r="B22" s="34" t="s">
        <v>38</v>
      </c>
      <c r="C22" s="34"/>
      <c r="D22" s="34"/>
      <c r="E22" s="37">
        <f>E23+E24+E25+E26</f>
        <v>8720.6</v>
      </c>
      <c r="F22" s="37">
        <f t="shared" ref="F22:G22" si="17">F23+F24+F25+F26</f>
        <v>0</v>
      </c>
      <c r="G22" s="37">
        <f t="shared" si="17"/>
        <v>8720.6</v>
      </c>
      <c r="H22" s="37">
        <f>SUM(H54:H55)</f>
        <v>0</v>
      </c>
      <c r="I22" s="37">
        <f>I23+I24+I25</f>
        <v>6294.2</v>
      </c>
      <c r="J22" s="37">
        <f>SUM(J54:J55)</f>
        <v>0</v>
      </c>
      <c r="K22" s="37">
        <f>K23+K24+K25</f>
        <v>6294.2</v>
      </c>
      <c r="L22" s="37">
        <f t="shared" ref="L22:AV22" si="18">SUM(L54:L55)</f>
        <v>0</v>
      </c>
      <c r="M22" s="37">
        <f>SUM(M23:M25)</f>
        <v>1195.5</v>
      </c>
      <c r="N22" s="37">
        <f t="shared" ref="N22:P22" si="19">SUM(N23:N25)</f>
        <v>0</v>
      </c>
      <c r="O22" s="37">
        <f t="shared" si="19"/>
        <v>1195.5</v>
      </c>
      <c r="P22" s="37">
        <f t="shared" si="19"/>
        <v>0</v>
      </c>
      <c r="Q22" s="37">
        <f t="shared" si="18"/>
        <v>0</v>
      </c>
      <c r="R22" s="37">
        <f t="shared" si="18"/>
        <v>0</v>
      </c>
      <c r="S22" s="37">
        <f t="shared" si="18"/>
        <v>0</v>
      </c>
      <c r="T22" s="37">
        <f t="shared" si="18"/>
        <v>0</v>
      </c>
      <c r="U22" s="37">
        <f t="shared" ref="U22:V22" si="20">SUM(U23:U26)</f>
        <v>1230.9000000000001</v>
      </c>
      <c r="V22" s="37">
        <f t="shared" si="20"/>
        <v>0</v>
      </c>
      <c r="W22" s="37">
        <f>SUM(W23:W26)</f>
        <v>1230.9000000000001</v>
      </c>
      <c r="X22" s="37">
        <f t="shared" si="18"/>
        <v>0</v>
      </c>
      <c r="Y22" s="37">
        <f t="shared" si="18"/>
        <v>0</v>
      </c>
      <c r="Z22" s="37">
        <f t="shared" si="18"/>
        <v>0</v>
      </c>
      <c r="AA22" s="37">
        <f t="shared" si="18"/>
        <v>0</v>
      </c>
      <c r="AB22" s="8">
        <f t="shared" si="18"/>
        <v>0</v>
      </c>
      <c r="AC22" s="8">
        <f t="shared" si="18"/>
        <v>0</v>
      </c>
      <c r="AD22" s="8">
        <f t="shared" si="18"/>
        <v>0</v>
      </c>
      <c r="AE22" s="8">
        <f t="shared" si="18"/>
        <v>0</v>
      </c>
      <c r="AF22" s="8">
        <f t="shared" si="18"/>
        <v>0</v>
      </c>
      <c r="AG22" s="8">
        <f t="shared" si="18"/>
        <v>0</v>
      </c>
      <c r="AH22" s="8">
        <f t="shared" si="18"/>
        <v>0</v>
      </c>
      <c r="AI22" s="8">
        <f t="shared" si="18"/>
        <v>0</v>
      </c>
      <c r="AJ22" s="8">
        <f t="shared" si="18"/>
        <v>0</v>
      </c>
      <c r="AK22" s="8">
        <f t="shared" si="18"/>
        <v>0</v>
      </c>
      <c r="AL22" s="8">
        <f t="shared" si="18"/>
        <v>0</v>
      </c>
      <c r="AM22" s="8">
        <f t="shared" si="18"/>
        <v>0</v>
      </c>
      <c r="AN22" s="8">
        <f t="shared" si="18"/>
        <v>0</v>
      </c>
      <c r="AO22" s="8">
        <f t="shared" si="18"/>
        <v>0</v>
      </c>
      <c r="AP22" s="8">
        <f t="shared" si="18"/>
        <v>0</v>
      </c>
      <c r="AQ22" s="8">
        <f t="shared" si="18"/>
        <v>0</v>
      </c>
      <c r="AR22" s="8">
        <f t="shared" si="18"/>
        <v>0</v>
      </c>
      <c r="AS22" s="8">
        <f t="shared" si="18"/>
        <v>0</v>
      </c>
      <c r="AT22" s="8">
        <f t="shared" si="18"/>
        <v>0</v>
      </c>
      <c r="AU22" s="8">
        <f t="shared" si="18"/>
        <v>0</v>
      </c>
      <c r="AV22" s="8">
        <f t="shared" si="18"/>
        <v>0</v>
      </c>
    </row>
    <row r="23" spans="1:48" ht="69.75" customHeight="1" x14ac:dyDescent="0.25">
      <c r="A23" s="10" t="s">
        <v>109</v>
      </c>
      <c r="B23" s="18" t="s">
        <v>36</v>
      </c>
      <c r="C23" s="17" t="s">
        <v>19</v>
      </c>
      <c r="D23" s="17" t="s">
        <v>43</v>
      </c>
      <c r="E23" s="39">
        <f>I23+M23+Q23+U23+Y23+AC23+AG23+AK23+AO23+AS23</f>
        <v>2034</v>
      </c>
      <c r="F23" s="39">
        <f>J23+N23+R23+V23+Z23+AD23+AH23+AL23+AP23+AT23</f>
        <v>0</v>
      </c>
      <c r="G23" s="39">
        <f>K23+O23+S23+W23+AA23+AE23+AI23+AM23+AQ23+AU23</f>
        <v>2034</v>
      </c>
      <c r="H23" s="39">
        <f>L23+P23+T23+X23+AB23+AF23+AJ23+AN23+AR23+AV23</f>
        <v>0</v>
      </c>
      <c r="I23" s="38">
        <f>K23</f>
        <v>2034</v>
      </c>
      <c r="J23" s="39">
        <v>0</v>
      </c>
      <c r="K23" s="39">
        <v>2034</v>
      </c>
      <c r="L23" s="39">
        <v>0</v>
      </c>
      <c r="M23" s="38">
        <f>O23</f>
        <v>0</v>
      </c>
      <c r="N23" s="39">
        <v>0</v>
      </c>
      <c r="O23" s="39">
        <v>0</v>
      </c>
      <c r="P23" s="39">
        <v>0</v>
      </c>
      <c r="Q23" s="38">
        <f>S23</f>
        <v>0</v>
      </c>
      <c r="R23" s="39">
        <v>0</v>
      </c>
      <c r="S23" s="39">
        <v>0</v>
      </c>
      <c r="T23" s="39">
        <v>0</v>
      </c>
      <c r="U23" s="38">
        <f>W23</f>
        <v>0</v>
      </c>
      <c r="V23" s="39">
        <v>0</v>
      </c>
      <c r="W23" s="39">
        <v>0</v>
      </c>
      <c r="X23" s="39">
        <v>0</v>
      </c>
      <c r="Y23" s="38">
        <f>AA23</f>
        <v>0</v>
      </c>
      <c r="Z23" s="39">
        <v>0</v>
      </c>
      <c r="AA23" s="39">
        <v>0</v>
      </c>
      <c r="AB23" s="42">
        <v>0</v>
      </c>
      <c r="AC23" s="20">
        <f>AE23</f>
        <v>0</v>
      </c>
      <c r="AD23" s="42">
        <v>0</v>
      </c>
      <c r="AE23" s="42">
        <v>0</v>
      </c>
      <c r="AF23" s="42">
        <v>0</v>
      </c>
      <c r="AG23" s="20">
        <f>AI23</f>
        <v>0</v>
      </c>
      <c r="AH23" s="42">
        <v>0</v>
      </c>
      <c r="AI23" s="42">
        <v>0</v>
      </c>
      <c r="AJ23" s="42">
        <v>0</v>
      </c>
      <c r="AK23" s="20">
        <f>AM23</f>
        <v>0</v>
      </c>
      <c r="AL23" s="42">
        <v>0</v>
      </c>
      <c r="AM23" s="42">
        <v>0</v>
      </c>
      <c r="AN23" s="42">
        <v>0</v>
      </c>
      <c r="AO23" s="20">
        <f>AQ23</f>
        <v>0</v>
      </c>
      <c r="AP23" s="42">
        <v>0</v>
      </c>
      <c r="AQ23" s="42">
        <v>0</v>
      </c>
      <c r="AR23" s="42">
        <v>0</v>
      </c>
      <c r="AS23" s="20">
        <f>AU23</f>
        <v>0</v>
      </c>
      <c r="AT23" s="42">
        <v>0</v>
      </c>
      <c r="AU23" s="42">
        <v>0</v>
      </c>
      <c r="AV23" s="42">
        <v>0</v>
      </c>
    </row>
    <row r="24" spans="1:48" ht="69.75" customHeight="1" x14ac:dyDescent="0.25">
      <c r="A24" s="10" t="s">
        <v>110</v>
      </c>
      <c r="B24" s="18" t="s">
        <v>72</v>
      </c>
      <c r="C24" s="17" t="s">
        <v>19</v>
      </c>
      <c r="D24" s="17" t="s">
        <v>43</v>
      </c>
      <c r="E24" s="39">
        <f>I24+M24+Q24+U24+Y24+AC24+AG24+AK24+AO24+AS24</f>
        <v>4956.3999999999996</v>
      </c>
      <c r="F24" s="39">
        <f>J24+N24+R24+V24+Z24+AD24+AH24+AL24+AP24+AT24</f>
        <v>0</v>
      </c>
      <c r="G24" s="39">
        <f>K24+O24</f>
        <v>4956.3999999999996</v>
      </c>
      <c r="H24" s="39">
        <f>L24+P24+T24+X24+AB24+AF24+AJ24+AN24+AR24+AV24</f>
        <v>0</v>
      </c>
      <c r="I24" s="38">
        <v>3760.9</v>
      </c>
      <c r="J24" s="39">
        <v>0</v>
      </c>
      <c r="K24" s="41">
        <v>3760.9</v>
      </c>
      <c r="L24" s="39">
        <v>0</v>
      </c>
      <c r="M24" s="39">
        <f>O24</f>
        <v>1195.5</v>
      </c>
      <c r="N24" s="39">
        <v>0</v>
      </c>
      <c r="O24" s="39">
        <v>1195.5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</row>
    <row r="25" spans="1:48" ht="69" customHeight="1" x14ac:dyDescent="0.25">
      <c r="A25" s="10" t="s">
        <v>111</v>
      </c>
      <c r="B25" s="18" t="s">
        <v>71</v>
      </c>
      <c r="C25" s="17" t="s">
        <v>19</v>
      </c>
      <c r="D25" s="17" t="s">
        <v>43</v>
      </c>
      <c r="E25" s="39">
        <f>I25+M25+Q25+U25+Y25+AC25+AG25+AK25+AO25+AS25</f>
        <v>499.3</v>
      </c>
      <c r="F25" s="39">
        <v>0</v>
      </c>
      <c r="G25" s="39">
        <f>I25</f>
        <v>499.3</v>
      </c>
      <c r="H25" s="39">
        <v>0</v>
      </c>
      <c r="I25" s="38">
        <f>K25</f>
        <v>499.3</v>
      </c>
      <c r="J25" s="39">
        <v>0</v>
      </c>
      <c r="K25" s="39">
        <v>499.3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</row>
    <row r="26" spans="1:48" ht="69" customHeight="1" x14ac:dyDescent="0.25">
      <c r="A26" s="50" t="s">
        <v>112</v>
      </c>
      <c r="B26" s="55" t="s">
        <v>96</v>
      </c>
      <c r="C26" s="51" t="s">
        <v>19</v>
      </c>
      <c r="D26" s="51" t="s">
        <v>43</v>
      </c>
      <c r="E26" s="52">
        <f>G26</f>
        <v>1230.9000000000001</v>
      </c>
      <c r="F26" s="52">
        <v>0</v>
      </c>
      <c r="G26" s="52">
        <f>W26</f>
        <v>1230.9000000000001</v>
      </c>
      <c r="H26" s="52">
        <v>0</v>
      </c>
      <c r="I26" s="53">
        <f>K26</f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f>W26</f>
        <v>1230.9000000000001</v>
      </c>
      <c r="V26" s="52">
        <v>0</v>
      </c>
      <c r="W26" s="52">
        <v>1230.9000000000001</v>
      </c>
      <c r="X26" s="52">
        <v>0</v>
      </c>
      <c r="Y26" s="52">
        <v>0</v>
      </c>
      <c r="Z26" s="52">
        <v>0</v>
      </c>
      <c r="AA26" s="52">
        <v>0</v>
      </c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</row>
    <row r="27" spans="1:48" s="9" customFormat="1" ht="64.5" customHeight="1" x14ac:dyDescent="0.25">
      <c r="A27" s="33" t="s">
        <v>99</v>
      </c>
      <c r="B27" s="34" t="s">
        <v>51</v>
      </c>
      <c r="C27" s="34"/>
      <c r="D27" s="34"/>
      <c r="E27" s="37">
        <f t="shared" ref="E27:F27" si="21">SUM(E28:E41)</f>
        <v>36640.400000000001</v>
      </c>
      <c r="F27" s="37">
        <f t="shared" si="21"/>
        <v>0</v>
      </c>
      <c r="G27" s="37">
        <f>SUM(G28:G41)</f>
        <v>36640.400000000001</v>
      </c>
      <c r="H27" s="37">
        <f>SUM(H56:H57)</f>
        <v>0</v>
      </c>
      <c r="I27" s="37">
        <f>SUM(I28:I34)</f>
        <v>4350.1000000000004</v>
      </c>
      <c r="J27" s="37">
        <f>SUM(J56:J57)</f>
        <v>0</v>
      </c>
      <c r="K27" s="37">
        <f>SUM(K28:K34)</f>
        <v>4350.1000000000004</v>
      </c>
      <c r="L27" s="37">
        <f t="shared" ref="L27:AV27" si="22">SUM(L56:L57)</f>
        <v>0</v>
      </c>
      <c r="M27" s="37">
        <f>SUM(M28:M34)</f>
        <v>8469.1</v>
      </c>
      <c r="N27" s="37">
        <f t="shared" si="22"/>
        <v>0</v>
      </c>
      <c r="O27" s="37">
        <f>SUM(O28:O34)</f>
        <v>8469.1</v>
      </c>
      <c r="P27" s="37">
        <f t="shared" ref="P27" si="23">SUM(P28:P34)</f>
        <v>0</v>
      </c>
      <c r="Q27" s="37">
        <f>SUM(Q28:Q38)</f>
        <v>10245.200000000001</v>
      </c>
      <c r="R27" s="37">
        <f t="shared" ref="R27" si="24">SUM(R28:R38)</f>
        <v>0</v>
      </c>
      <c r="S27" s="37">
        <f>SUM(S28:S38)</f>
        <v>10245.200000000001</v>
      </c>
      <c r="T27" s="37">
        <f t="shared" ref="T27:X27" si="25">SUM(T28:T38)</f>
        <v>0</v>
      </c>
      <c r="U27" s="37">
        <f>SUM(U28:U41)</f>
        <v>13576</v>
      </c>
      <c r="V27" s="37">
        <f t="shared" si="25"/>
        <v>0</v>
      </c>
      <c r="W27" s="37">
        <f>SUM(W28:W41)</f>
        <v>13576</v>
      </c>
      <c r="X27" s="37">
        <f t="shared" si="25"/>
        <v>0</v>
      </c>
      <c r="Y27" s="37">
        <f t="shared" si="22"/>
        <v>0</v>
      </c>
      <c r="Z27" s="37">
        <f t="shared" si="22"/>
        <v>0</v>
      </c>
      <c r="AA27" s="37">
        <f t="shared" si="22"/>
        <v>0</v>
      </c>
      <c r="AB27" s="8">
        <f t="shared" si="22"/>
        <v>0</v>
      </c>
      <c r="AC27" s="8">
        <f t="shared" si="22"/>
        <v>0</v>
      </c>
      <c r="AD27" s="8">
        <f t="shared" si="22"/>
        <v>0</v>
      </c>
      <c r="AE27" s="8">
        <f t="shared" si="22"/>
        <v>0</v>
      </c>
      <c r="AF27" s="8">
        <f t="shared" si="22"/>
        <v>0</v>
      </c>
      <c r="AG27" s="8">
        <f t="shared" si="22"/>
        <v>0</v>
      </c>
      <c r="AH27" s="8">
        <f t="shared" si="22"/>
        <v>0</v>
      </c>
      <c r="AI27" s="8">
        <f t="shared" si="22"/>
        <v>0</v>
      </c>
      <c r="AJ27" s="8">
        <f t="shared" si="22"/>
        <v>0</v>
      </c>
      <c r="AK27" s="8">
        <f t="shared" si="22"/>
        <v>0</v>
      </c>
      <c r="AL27" s="8">
        <f t="shared" si="22"/>
        <v>0</v>
      </c>
      <c r="AM27" s="8">
        <f t="shared" si="22"/>
        <v>0</v>
      </c>
      <c r="AN27" s="8">
        <f t="shared" si="22"/>
        <v>0</v>
      </c>
      <c r="AO27" s="8">
        <f t="shared" si="22"/>
        <v>0</v>
      </c>
      <c r="AP27" s="8">
        <f t="shared" si="22"/>
        <v>0</v>
      </c>
      <c r="AQ27" s="8">
        <f t="shared" si="22"/>
        <v>0</v>
      </c>
      <c r="AR27" s="8">
        <f t="shared" si="22"/>
        <v>0</v>
      </c>
      <c r="AS27" s="8">
        <f t="shared" si="22"/>
        <v>0</v>
      </c>
      <c r="AT27" s="8">
        <f t="shared" si="22"/>
        <v>0</v>
      </c>
      <c r="AU27" s="8">
        <f t="shared" si="22"/>
        <v>0</v>
      </c>
      <c r="AV27" s="8">
        <f t="shared" si="22"/>
        <v>0</v>
      </c>
    </row>
    <row r="28" spans="1:48" ht="63" x14ac:dyDescent="0.25">
      <c r="A28" s="10" t="s">
        <v>113</v>
      </c>
      <c r="B28" s="18" t="s">
        <v>75</v>
      </c>
      <c r="C28" s="17" t="s">
        <v>19</v>
      </c>
      <c r="D28" s="17" t="s">
        <v>43</v>
      </c>
      <c r="E28" s="39">
        <f t="shared" ref="E28:J35" si="26">I28+M28+Q28+U28+Y28+AC28+AG28+AK28+AO28+AS28</f>
        <v>1470</v>
      </c>
      <c r="F28" s="39">
        <f t="shared" si="26"/>
        <v>0</v>
      </c>
      <c r="G28" s="39">
        <f t="shared" si="26"/>
        <v>1470</v>
      </c>
      <c r="H28" s="39">
        <f t="shared" si="26"/>
        <v>0</v>
      </c>
      <c r="I28" s="38">
        <f>K28</f>
        <v>1470</v>
      </c>
      <c r="J28" s="39">
        <v>0</v>
      </c>
      <c r="K28" s="39">
        <v>1470</v>
      </c>
      <c r="L28" s="39">
        <v>0</v>
      </c>
      <c r="M28" s="38">
        <f t="shared" ref="M28:M35" si="27">O28</f>
        <v>0</v>
      </c>
      <c r="N28" s="39">
        <v>0</v>
      </c>
      <c r="O28" s="39">
        <v>0</v>
      </c>
      <c r="P28" s="39">
        <v>0</v>
      </c>
      <c r="Q28" s="38">
        <f>S28</f>
        <v>0</v>
      </c>
      <c r="R28" s="39">
        <v>0</v>
      </c>
      <c r="S28" s="39">
        <v>0</v>
      </c>
      <c r="T28" s="39">
        <v>0</v>
      </c>
      <c r="U28" s="38">
        <f>W28</f>
        <v>0</v>
      </c>
      <c r="V28" s="39">
        <v>0</v>
      </c>
      <c r="W28" s="39">
        <v>0</v>
      </c>
      <c r="X28" s="39">
        <v>0</v>
      </c>
      <c r="Y28" s="38">
        <f>AA28</f>
        <v>0</v>
      </c>
      <c r="Z28" s="39">
        <v>0</v>
      </c>
      <c r="AA28" s="39">
        <v>0</v>
      </c>
      <c r="AB28" s="42">
        <v>0</v>
      </c>
      <c r="AC28" s="20">
        <f>AE28</f>
        <v>0</v>
      </c>
      <c r="AD28" s="42">
        <v>0</v>
      </c>
      <c r="AE28" s="42">
        <v>0</v>
      </c>
      <c r="AF28" s="42">
        <v>0</v>
      </c>
      <c r="AG28" s="20">
        <f>AI28</f>
        <v>0</v>
      </c>
      <c r="AH28" s="42">
        <v>0</v>
      </c>
      <c r="AI28" s="42">
        <v>0</v>
      </c>
      <c r="AJ28" s="42">
        <v>0</v>
      </c>
      <c r="AK28" s="20">
        <f>AM28</f>
        <v>0</v>
      </c>
      <c r="AL28" s="42">
        <v>0</v>
      </c>
      <c r="AM28" s="42">
        <v>0</v>
      </c>
      <c r="AN28" s="42">
        <v>0</v>
      </c>
      <c r="AO28" s="20">
        <f>AQ28</f>
        <v>0</v>
      </c>
      <c r="AP28" s="42">
        <v>0</v>
      </c>
      <c r="AQ28" s="42">
        <v>0</v>
      </c>
      <c r="AR28" s="42">
        <v>0</v>
      </c>
      <c r="AS28" s="20">
        <f>AU28</f>
        <v>0</v>
      </c>
      <c r="AT28" s="42">
        <v>0</v>
      </c>
      <c r="AU28" s="42">
        <v>0</v>
      </c>
      <c r="AV28" s="42">
        <v>0</v>
      </c>
    </row>
    <row r="29" spans="1:48" ht="31.5" x14ac:dyDescent="0.25">
      <c r="A29" s="10" t="s">
        <v>114</v>
      </c>
      <c r="B29" s="18" t="s">
        <v>76</v>
      </c>
      <c r="C29" s="17" t="s">
        <v>19</v>
      </c>
      <c r="D29" s="17" t="s">
        <v>43</v>
      </c>
      <c r="E29" s="39">
        <f t="shared" si="26"/>
        <v>1986.4</v>
      </c>
      <c r="F29" s="39">
        <f t="shared" si="26"/>
        <v>0</v>
      </c>
      <c r="G29" s="39">
        <f t="shared" si="26"/>
        <v>1986.4</v>
      </c>
      <c r="H29" s="39">
        <f t="shared" si="26"/>
        <v>0</v>
      </c>
      <c r="I29" s="38">
        <f>K29</f>
        <v>1986.4</v>
      </c>
      <c r="J29" s="39">
        <v>0</v>
      </c>
      <c r="K29" s="39">
        <v>1986.4</v>
      </c>
      <c r="L29" s="39">
        <v>0</v>
      </c>
      <c r="M29" s="38">
        <f t="shared" si="27"/>
        <v>0</v>
      </c>
      <c r="N29" s="39">
        <v>0</v>
      </c>
      <c r="O29" s="39">
        <v>0</v>
      </c>
      <c r="P29" s="39">
        <v>0</v>
      </c>
      <c r="Q29" s="38">
        <f>S29</f>
        <v>0</v>
      </c>
      <c r="R29" s="39">
        <v>0</v>
      </c>
      <c r="S29" s="39">
        <v>0</v>
      </c>
      <c r="T29" s="39">
        <v>0</v>
      </c>
      <c r="U29" s="38">
        <f>W29</f>
        <v>0</v>
      </c>
      <c r="V29" s="39">
        <v>0</v>
      </c>
      <c r="W29" s="39">
        <v>0</v>
      </c>
      <c r="X29" s="39">
        <v>0</v>
      </c>
      <c r="Y29" s="38">
        <f>AA29</f>
        <v>0</v>
      </c>
      <c r="Z29" s="39">
        <v>0</v>
      </c>
      <c r="AA29" s="39">
        <v>0</v>
      </c>
      <c r="AB29" s="42">
        <v>0</v>
      </c>
      <c r="AC29" s="20">
        <f>AE29</f>
        <v>0</v>
      </c>
      <c r="AD29" s="42">
        <v>0</v>
      </c>
      <c r="AE29" s="42">
        <v>0</v>
      </c>
      <c r="AF29" s="42">
        <v>0</v>
      </c>
      <c r="AG29" s="20">
        <f>AI29</f>
        <v>0</v>
      </c>
      <c r="AH29" s="42">
        <v>0</v>
      </c>
      <c r="AI29" s="42">
        <v>0</v>
      </c>
      <c r="AJ29" s="42">
        <v>0</v>
      </c>
      <c r="AK29" s="20">
        <f>AM29</f>
        <v>0</v>
      </c>
      <c r="AL29" s="42">
        <v>0</v>
      </c>
      <c r="AM29" s="42">
        <v>0</v>
      </c>
      <c r="AN29" s="42">
        <v>0</v>
      </c>
      <c r="AO29" s="20">
        <f>AQ29</f>
        <v>0</v>
      </c>
      <c r="AP29" s="42">
        <v>0</v>
      </c>
      <c r="AQ29" s="42">
        <v>0</v>
      </c>
      <c r="AR29" s="42">
        <v>0</v>
      </c>
      <c r="AS29" s="20">
        <f>AU29</f>
        <v>0</v>
      </c>
      <c r="AT29" s="42">
        <v>0</v>
      </c>
      <c r="AU29" s="42">
        <v>0</v>
      </c>
      <c r="AV29" s="42">
        <v>0</v>
      </c>
    </row>
    <row r="30" spans="1:48" ht="47.25" x14ac:dyDescent="0.25">
      <c r="A30" s="10" t="s">
        <v>115</v>
      </c>
      <c r="B30" s="18" t="s">
        <v>77</v>
      </c>
      <c r="C30" s="17" t="s">
        <v>19</v>
      </c>
      <c r="D30" s="17" t="s">
        <v>43</v>
      </c>
      <c r="E30" s="39">
        <f t="shared" si="26"/>
        <v>893.7</v>
      </c>
      <c r="F30" s="39">
        <f t="shared" si="26"/>
        <v>0</v>
      </c>
      <c r="G30" s="39">
        <f t="shared" si="26"/>
        <v>893.7</v>
      </c>
      <c r="H30" s="39">
        <f t="shared" si="26"/>
        <v>0</v>
      </c>
      <c r="I30" s="38">
        <f>K30</f>
        <v>893.7</v>
      </c>
      <c r="J30" s="39">
        <v>0</v>
      </c>
      <c r="K30" s="39">
        <v>893.7</v>
      </c>
      <c r="L30" s="39">
        <v>0</v>
      </c>
      <c r="M30" s="38">
        <f t="shared" si="27"/>
        <v>0</v>
      </c>
      <c r="N30" s="39">
        <v>0</v>
      </c>
      <c r="O30" s="39">
        <v>0</v>
      </c>
      <c r="P30" s="39">
        <v>0</v>
      </c>
      <c r="Q30" s="38">
        <f>S30</f>
        <v>0</v>
      </c>
      <c r="R30" s="39">
        <v>0</v>
      </c>
      <c r="S30" s="39">
        <v>0</v>
      </c>
      <c r="T30" s="39">
        <v>0</v>
      </c>
      <c r="U30" s="38">
        <f>W30</f>
        <v>0</v>
      </c>
      <c r="V30" s="39">
        <v>0</v>
      </c>
      <c r="W30" s="39">
        <v>0</v>
      </c>
      <c r="X30" s="39">
        <v>0</v>
      </c>
      <c r="Y30" s="38">
        <f>AA30</f>
        <v>0</v>
      </c>
      <c r="Z30" s="39">
        <v>0</v>
      </c>
      <c r="AA30" s="39">
        <v>0</v>
      </c>
      <c r="AB30" s="42">
        <v>0</v>
      </c>
      <c r="AC30" s="20">
        <f>AE30</f>
        <v>0</v>
      </c>
      <c r="AD30" s="42">
        <v>0</v>
      </c>
      <c r="AE30" s="42">
        <v>0</v>
      </c>
      <c r="AF30" s="42">
        <v>0</v>
      </c>
      <c r="AG30" s="20">
        <f>AI30</f>
        <v>0</v>
      </c>
      <c r="AH30" s="42">
        <v>0</v>
      </c>
      <c r="AI30" s="42">
        <v>0</v>
      </c>
      <c r="AJ30" s="42">
        <v>0</v>
      </c>
      <c r="AK30" s="20">
        <f>AM30</f>
        <v>0</v>
      </c>
      <c r="AL30" s="42">
        <v>0</v>
      </c>
      <c r="AM30" s="42">
        <v>0</v>
      </c>
      <c r="AN30" s="42">
        <v>0</v>
      </c>
      <c r="AO30" s="20">
        <f>AQ30</f>
        <v>0</v>
      </c>
      <c r="AP30" s="42">
        <v>0</v>
      </c>
      <c r="AQ30" s="42">
        <v>0</v>
      </c>
      <c r="AR30" s="42">
        <v>0</v>
      </c>
      <c r="AS30" s="20">
        <f>AU30</f>
        <v>0</v>
      </c>
      <c r="AT30" s="42">
        <v>0</v>
      </c>
      <c r="AU30" s="42">
        <v>0</v>
      </c>
      <c r="AV30" s="42">
        <v>0</v>
      </c>
    </row>
    <row r="31" spans="1:48" ht="47.25" x14ac:dyDescent="0.25">
      <c r="A31" s="10" t="s">
        <v>116</v>
      </c>
      <c r="B31" s="18" t="s">
        <v>86</v>
      </c>
      <c r="C31" s="17" t="s">
        <v>19</v>
      </c>
      <c r="D31" s="17" t="s">
        <v>70</v>
      </c>
      <c r="E31" s="39">
        <f t="shared" ref="E31:E36" si="28">G31</f>
        <v>1161.8999999999996</v>
      </c>
      <c r="F31" s="39">
        <f t="shared" si="26"/>
        <v>0</v>
      </c>
      <c r="G31" s="39">
        <f>I31+M31</f>
        <v>1161.8999999999996</v>
      </c>
      <c r="H31" s="39">
        <f>L31+P31+T31+X31+AB31+AF31+AJ31+AN31+AR31+AV31</f>
        <v>0</v>
      </c>
      <c r="I31" s="39">
        <v>0</v>
      </c>
      <c r="J31" s="39">
        <f t="shared" si="26"/>
        <v>0</v>
      </c>
      <c r="K31" s="39">
        <v>0</v>
      </c>
      <c r="L31" s="39">
        <f t="shared" ref="L31" si="29">P31+T31+X31+AB31+AF31+AJ31+AN31+AR31+AV31+AZ31</f>
        <v>0</v>
      </c>
      <c r="M31" s="38">
        <f t="shared" si="27"/>
        <v>1161.8999999999996</v>
      </c>
      <c r="N31" s="39">
        <v>0</v>
      </c>
      <c r="O31" s="39">
        <f>5975.9-4814</f>
        <v>1161.8999999999996</v>
      </c>
      <c r="P31" s="39">
        <v>0</v>
      </c>
      <c r="Q31" s="38">
        <f t="shared" ref="Q31:Q34" si="30">S31</f>
        <v>0</v>
      </c>
      <c r="R31" s="39">
        <v>0</v>
      </c>
      <c r="S31" s="39">
        <v>0</v>
      </c>
      <c r="T31" s="39">
        <v>0</v>
      </c>
      <c r="U31" s="38">
        <f t="shared" ref="U31:U35" si="31">W31</f>
        <v>0</v>
      </c>
      <c r="V31" s="39">
        <v>0</v>
      </c>
      <c r="W31" s="39">
        <v>0</v>
      </c>
      <c r="X31" s="39">
        <v>0</v>
      </c>
      <c r="Y31" s="38">
        <f t="shared" ref="Y31:Y35" si="32">AA31</f>
        <v>0</v>
      </c>
      <c r="Z31" s="39">
        <v>0</v>
      </c>
      <c r="AA31" s="39">
        <v>0</v>
      </c>
      <c r="AB31" s="42">
        <v>0</v>
      </c>
      <c r="AC31" s="20">
        <f t="shared" ref="AC31:AC50" si="33">AE31</f>
        <v>0</v>
      </c>
      <c r="AD31" s="42">
        <v>0</v>
      </c>
      <c r="AE31" s="42">
        <v>0</v>
      </c>
      <c r="AF31" s="42">
        <v>0</v>
      </c>
      <c r="AG31" s="20">
        <f t="shared" ref="AG31:AG50" si="34">AI31</f>
        <v>0</v>
      </c>
      <c r="AH31" s="42">
        <v>0</v>
      </c>
      <c r="AI31" s="42">
        <v>0</v>
      </c>
      <c r="AJ31" s="42">
        <v>0</v>
      </c>
      <c r="AK31" s="20">
        <f t="shared" ref="AK31:AK50" si="35">AM31</f>
        <v>0</v>
      </c>
      <c r="AL31" s="42">
        <v>0</v>
      </c>
      <c r="AM31" s="42">
        <v>0</v>
      </c>
      <c r="AN31" s="42">
        <v>0</v>
      </c>
      <c r="AO31" s="20">
        <f t="shared" ref="AO31:AO50" si="36">AQ31</f>
        <v>0</v>
      </c>
      <c r="AP31" s="42">
        <v>0</v>
      </c>
      <c r="AQ31" s="42">
        <v>0</v>
      </c>
      <c r="AR31" s="42">
        <v>0</v>
      </c>
      <c r="AS31" s="20">
        <f t="shared" ref="AS31:AS50" si="37">AU31</f>
        <v>0</v>
      </c>
      <c r="AT31" s="42">
        <v>0</v>
      </c>
      <c r="AU31" s="42">
        <v>0</v>
      </c>
      <c r="AV31" s="42">
        <v>0</v>
      </c>
    </row>
    <row r="32" spans="1:48" ht="47.25" x14ac:dyDescent="0.25">
      <c r="A32" s="10" t="s">
        <v>117</v>
      </c>
      <c r="B32" s="18" t="s">
        <v>80</v>
      </c>
      <c r="C32" s="17" t="s">
        <v>19</v>
      </c>
      <c r="D32" s="17" t="s">
        <v>70</v>
      </c>
      <c r="E32" s="39">
        <f t="shared" si="28"/>
        <v>333.7</v>
      </c>
      <c r="F32" s="39">
        <f t="shared" si="26"/>
        <v>0</v>
      </c>
      <c r="G32" s="39">
        <f>I32+M32</f>
        <v>333.7</v>
      </c>
      <c r="H32" s="39">
        <f>L32+P32+T32+X32+AB32+AF32+AJ32+AN32+AR32+AV32</f>
        <v>0</v>
      </c>
      <c r="I32" s="39">
        <v>0</v>
      </c>
      <c r="J32" s="39">
        <f t="shared" si="26"/>
        <v>0</v>
      </c>
      <c r="K32" s="39">
        <v>0</v>
      </c>
      <c r="L32" s="39">
        <v>0</v>
      </c>
      <c r="M32" s="38">
        <f t="shared" si="27"/>
        <v>333.7</v>
      </c>
      <c r="N32" s="39">
        <v>0</v>
      </c>
      <c r="O32" s="39">
        <v>333.7</v>
      </c>
      <c r="P32" s="39">
        <v>0</v>
      </c>
      <c r="Q32" s="38">
        <f t="shared" si="30"/>
        <v>0</v>
      </c>
      <c r="R32" s="39">
        <v>0</v>
      </c>
      <c r="S32" s="39">
        <v>0</v>
      </c>
      <c r="T32" s="39">
        <v>0</v>
      </c>
      <c r="U32" s="38">
        <f t="shared" si="31"/>
        <v>0</v>
      </c>
      <c r="V32" s="39">
        <v>0</v>
      </c>
      <c r="W32" s="39">
        <v>0</v>
      </c>
      <c r="X32" s="39">
        <v>0</v>
      </c>
      <c r="Y32" s="38">
        <f t="shared" si="32"/>
        <v>0</v>
      </c>
      <c r="Z32" s="39">
        <v>0</v>
      </c>
      <c r="AA32" s="39">
        <v>0</v>
      </c>
      <c r="AB32" s="42">
        <v>0</v>
      </c>
      <c r="AC32" s="20">
        <f t="shared" si="33"/>
        <v>0</v>
      </c>
      <c r="AD32" s="42">
        <v>0</v>
      </c>
      <c r="AE32" s="42">
        <v>0</v>
      </c>
      <c r="AF32" s="42">
        <v>0</v>
      </c>
      <c r="AG32" s="20">
        <f t="shared" si="34"/>
        <v>0</v>
      </c>
      <c r="AH32" s="42">
        <v>0</v>
      </c>
      <c r="AI32" s="42">
        <v>0</v>
      </c>
      <c r="AJ32" s="42">
        <v>0</v>
      </c>
      <c r="AK32" s="20">
        <f t="shared" si="35"/>
        <v>0</v>
      </c>
      <c r="AL32" s="42">
        <v>0</v>
      </c>
      <c r="AM32" s="42">
        <v>0</v>
      </c>
      <c r="AN32" s="42">
        <v>0</v>
      </c>
      <c r="AO32" s="20">
        <f t="shared" si="36"/>
        <v>0</v>
      </c>
      <c r="AP32" s="42">
        <v>0</v>
      </c>
      <c r="AQ32" s="42">
        <v>0</v>
      </c>
      <c r="AR32" s="42">
        <v>0</v>
      </c>
      <c r="AS32" s="20">
        <f t="shared" si="37"/>
        <v>0</v>
      </c>
      <c r="AT32" s="42">
        <v>0</v>
      </c>
      <c r="AU32" s="42">
        <v>0</v>
      </c>
      <c r="AV32" s="42">
        <v>0</v>
      </c>
    </row>
    <row r="33" spans="1:50" ht="47.25" x14ac:dyDescent="0.25">
      <c r="A33" s="10" t="s">
        <v>118</v>
      </c>
      <c r="B33" s="18" t="s">
        <v>82</v>
      </c>
      <c r="C33" s="17" t="s">
        <v>19</v>
      </c>
      <c r="D33" s="17" t="s">
        <v>43</v>
      </c>
      <c r="E33" s="39">
        <f t="shared" si="28"/>
        <v>368</v>
      </c>
      <c r="F33" s="39">
        <f t="shared" si="26"/>
        <v>0</v>
      </c>
      <c r="G33" s="39">
        <f>I33+M33</f>
        <v>368</v>
      </c>
      <c r="H33" s="39">
        <f t="shared" ref="H33:H35" si="38">L33+P33+T33+X33+AB33+AF33+AJ33+AN33+AR33+AV33</f>
        <v>0</v>
      </c>
      <c r="I33" s="39">
        <v>0</v>
      </c>
      <c r="J33" s="39">
        <f t="shared" si="26"/>
        <v>0</v>
      </c>
      <c r="K33" s="39">
        <v>0</v>
      </c>
      <c r="L33" s="39">
        <v>0</v>
      </c>
      <c r="M33" s="38">
        <f t="shared" si="27"/>
        <v>368</v>
      </c>
      <c r="N33" s="39">
        <v>0</v>
      </c>
      <c r="O33" s="39">
        <v>368</v>
      </c>
      <c r="P33" s="39">
        <v>0</v>
      </c>
      <c r="Q33" s="38">
        <f t="shared" si="30"/>
        <v>0</v>
      </c>
      <c r="R33" s="39">
        <v>0</v>
      </c>
      <c r="S33" s="39">
        <v>0</v>
      </c>
      <c r="T33" s="39">
        <v>0</v>
      </c>
      <c r="U33" s="38">
        <f t="shared" si="31"/>
        <v>0</v>
      </c>
      <c r="V33" s="39">
        <v>0</v>
      </c>
      <c r="W33" s="39">
        <v>0</v>
      </c>
      <c r="X33" s="39">
        <v>0</v>
      </c>
      <c r="Y33" s="38">
        <f t="shared" si="32"/>
        <v>0</v>
      </c>
      <c r="Z33" s="39">
        <v>0</v>
      </c>
      <c r="AA33" s="39">
        <v>0</v>
      </c>
      <c r="AB33" s="42">
        <v>0</v>
      </c>
      <c r="AC33" s="20">
        <f t="shared" si="33"/>
        <v>0</v>
      </c>
      <c r="AD33" s="42">
        <v>0</v>
      </c>
      <c r="AE33" s="42">
        <v>0</v>
      </c>
      <c r="AF33" s="42">
        <v>0</v>
      </c>
      <c r="AG33" s="20">
        <f t="shared" si="34"/>
        <v>0</v>
      </c>
      <c r="AH33" s="42">
        <v>0</v>
      </c>
      <c r="AI33" s="42">
        <v>0</v>
      </c>
      <c r="AJ33" s="42">
        <v>0</v>
      </c>
      <c r="AK33" s="20">
        <f t="shared" si="35"/>
        <v>0</v>
      </c>
      <c r="AL33" s="42">
        <v>0</v>
      </c>
      <c r="AM33" s="42">
        <v>0</v>
      </c>
      <c r="AN33" s="42">
        <v>0</v>
      </c>
      <c r="AO33" s="20">
        <f t="shared" si="36"/>
        <v>0</v>
      </c>
      <c r="AP33" s="42">
        <v>0</v>
      </c>
      <c r="AQ33" s="42">
        <v>0</v>
      </c>
      <c r="AR33" s="42">
        <v>0</v>
      </c>
      <c r="AS33" s="20">
        <f t="shared" si="37"/>
        <v>0</v>
      </c>
      <c r="AT33" s="42">
        <v>0</v>
      </c>
      <c r="AU33" s="42">
        <v>0</v>
      </c>
      <c r="AV33" s="42">
        <v>0</v>
      </c>
    </row>
    <row r="34" spans="1:50" ht="78.75" x14ac:dyDescent="0.25">
      <c r="A34" s="10" t="s">
        <v>119</v>
      </c>
      <c r="B34" s="18" t="s">
        <v>81</v>
      </c>
      <c r="C34" s="17" t="s">
        <v>19</v>
      </c>
      <c r="D34" s="17" t="s">
        <v>43</v>
      </c>
      <c r="E34" s="39">
        <f t="shared" si="28"/>
        <v>6605.5</v>
      </c>
      <c r="F34" s="39">
        <f t="shared" si="26"/>
        <v>0</v>
      </c>
      <c r="G34" s="39">
        <f>I34+M34+Q34</f>
        <v>6605.5</v>
      </c>
      <c r="H34" s="39">
        <f t="shared" si="38"/>
        <v>0</v>
      </c>
      <c r="I34" s="39">
        <v>0</v>
      </c>
      <c r="J34" s="39">
        <f t="shared" si="26"/>
        <v>0</v>
      </c>
      <c r="K34" s="39">
        <v>0</v>
      </c>
      <c r="L34" s="39">
        <v>0</v>
      </c>
      <c r="M34" s="38">
        <f t="shared" si="27"/>
        <v>6605.5</v>
      </c>
      <c r="N34" s="39">
        <v>0</v>
      </c>
      <c r="O34" s="39">
        <f>6821.5-216</f>
        <v>6605.5</v>
      </c>
      <c r="P34" s="39">
        <v>0</v>
      </c>
      <c r="Q34" s="38">
        <f t="shared" si="30"/>
        <v>0</v>
      </c>
      <c r="R34" s="39">
        <v>0</v>
      </c>
      <c r="S34" s="39">
        <v>0</v>
      </c>
      <c r="T34" s="39">
        <v>0</v>
      </c>
      <c r="U34" s="38">
        <f t="shared" si="31"/>
        <v>0</v>
      </c>
      <c r="V34" s="39">
        <v>0</v>
      </c>
      <c r="W34" s="39">
        <v>0</v>
      </c>
      <c r="X34" s="39">
        <v>0</v>
      </c>
      <c r="Y34" s="38">
        <f t="shared" si="32"/>
        <v>0</v>
      </c>
      <c r="Z34" s="39">
        <v>0</v>
      </c>
      <c r="AA34" s="39">
        <v>0</v>
      </c>
      <c r="AB34" s="42">
        <v>0</v>
      </c>
      <c r="AC34" s="20">
        <f t="shared" si="33"/>
        <v>0</v>
      </c>
      <c r="AD34" s="42">
        <v>0</v>
      </c>
      <c r="AE34" s="42">
        <v>0</v>
      </c>
      <c r="AF34" s="42">
        <v>0</v>
      </c>
      <c r="AG34" s="20">
        <f t="shared" si="34"/>
        <v>0</v>
      </c>
      <c r="AH34" s="42">
        <v>0</v>
      </c>
      <c r="AI34" s="42">
        <v>0</v>
      </c>
      <c r="AJ34" s="42">
        <v>0</v>
      </c>
      <c r="AK34" s="20">
        <f t="shared" si="35"/>
        <v>0</v>
      </c>
      <c r="AL34" s="42">
        <v>0</v>
      </c>
      <c r="AM34" s="42">
        <v>0</v>
      </c>
      <c r="AN34" s="42">
        <v>0</v>
      </c>
      <c r="AO34" s="20">
        <f t="shared" si="36"/>
        <v>0</v>
      </c>
      <c r="AP34" s="42">
        <v>0</v>
      </c>
      <c r="AQ34" s="42">
        <v>0</v>
      </c>
      <c r="AR34" s="42">
        <v>0</v>
      </c>
      <c r="AS34" s="20">
        <f t="shared" si="37"/>
        <v>0</v>
      </c>
      <c r="AT34" s="42">
        <v>0</v>
      </c>
      <c r="AU34" s="42">
        <v>0</v>
      </c>
      <c r="AV34" s="42">
        <v>0</v>
      </c>
    </row>
    <row r="35" spans="1:50" ht="47.25" x14ac:dyDescent="0.25">
      <c r="A35" s="10" t="s">
        <v>120</v>
      </c>
      <c r="B35" s="18" t="s">
        <v>85</v>
      </c>
      <c r="C35" s="17" t="s">
        <v>19</v>
      </c>
      <c r="D35" s="17" t="s">
        <v>70</v>
      </c>
      <c r="E35" s="39">
        <f t="shared" si="28"/>
        <v>4758.7</v>
      </c>
      <c r="F35" s="39">
        <f t="shared" si="26"/>
        <v>0</v>
      </c>
      <c r="G35" s="39">
        <f>I35+M35+Q35</f>
        <v>4758.7</v>
      </c>
      <c r="H35" s="39">
        <f t="shared" si="38"/>
        <v>0</v>
      </c>
      <c r="I35" s="39">
        <v>0</v>
      </c>
      <c r="J35" s="39">
        <f t="shared" si="26"/>
        <v>0</v>
      </c>
      <c r="K35" s="39">
        <v>0</v>
      </c>
      <c r="L35" s="39">
        <v>0</v>
      </c>
      <c r="M35" s="38">
        <f t="shared" si="27"/>
        <v>0</v>
      </c>
      <c r="N35" s="39">
        <v>0</v>
      </c>
      <c r="O35" s="39">
        <v>0</v>
      </c>
      <c r="P35" s="39">
        <v>0</v>
      </c>
      <c r="Q35" s="38">
        <f>S35+R35</f>
        <v>4758.7</v>
      </c>
      <c r="R35" s="39">
        <v>0</v>
      </c>
      <c r="S35" s="39">
        <f>5761.7-1003</f>
        <v>4758.7</v>
      </c>
      <c r="T35" s="39">
        <v>0</v>
      </c>
      <c r="U35" s="38">
        <f t="shared" si="31"/>
        <v>0</v>
      </c>
      <c r="V35" s="39">
        <v>0</v>
      </c>
      <c r="W35" s="39">
        <v>0</v>
      </c>
      <c r="X35" s="39">
        <v>0</v>
      </c>
      <c r="Y35" s="38">
        <f t="shared" si="32"/>
        <v>0</v>
      </c>
      <c r="Z35" s="39">
        <v>0</v>
      </c>
      <c r="AA35" s="39">
        <v>0</v>
      </c>
      <c r="AB35" s="42">
        <v>0</v>
      </c>
      <c r="AC35" s="20">
        <f t="shared" si="33"/>
        <v>0</v>
      </c>
      <c r="AD35" s="42">
        <v>0</v>
      </c>
      <c r="AE35" s="42">
        <v>0</v>
      </c>
      <c r="AF35" s="42">
        <v>0</v>
      </c>
      <c r="AG35" s="20">
        <f t="shared" si="34"/>
        <v>0</v>
      </c>
      <c r="AH35" s="42">
        <v>0</v>
      </c>
      <c r="AI35" s="42">
        <v>0</v>
      </c>
      <c r="AJ35" s="42">
        <v>0</v>
      </c>
      <c r="AK35" s="20">
        <f t="shared" si="35"/>
        <v>0</v>
      </c>
      <c r="AL35" s="42">
        <v>0</v>
      </c>
      <c r="AM35" s="42">
        <v>0</v>
      </c>
      <c r="AN35" s="42">
        <v>0</v>
      </c>
      <c r="AO35" s="20">
        <f t="shared" si="36"/>
        <v>0</v>
      </c>
      <c r="AP35" s="42">
        <v>0</v>
      </c>
      <c r="AQ35" s="42">
        <v>0</v>
      </c>
      <c r="AR35" s="42">
        <v>0</v>
      </c>
      <c r="AS35" s="20">
        <f t="shared" si="37"/>
        <v>0</v>
      </c>
      <c r="AT35" s="42">
        <v>0</v>
      </c>
      <c r="AU35" s="42">
        <v>0</v>
      </c>
      <c r="AV35" s="42">
        <v>0</v>
      </c>
    </row>
    <row r="36" spans="1:50" ht="54" customHeight="1" x14ac:dyDescent="0.25">
      <c r="A36" s="10" t="s">
        <v>121</v>
      </c>
      <c r="B36" s="18" t="s">
        <v>91</v>
      </c>
      <c r="C36" s="17" t="s">
        <v>19</v>
      </c>
      <c r="D36" s="17" t="s">
        <v>70</v>
      </c>
      <c r="E36" s="39">
        <f t="shared" si="28"/>
        <v>2577</v>
      </c>
      <c r="F36" s="39">
        <v>0</v>
      </c>
      <c r="G36" s="39">
        <f>S36</f>
        <v>2577</v>
      </c>
      <c r="H36" s="39">
        <v>0</v>
      </c>
      <c r="I36" s="39">
        <v>0</v>
      </c>
      <c r="J36" s="39">
        <f t="shared" ref="J36:J37" si="39">N36+R36+V36+Z36+AD36+AH36+AL36+AP36+AT36+AX36</f>
        <v>0</v>
      </c>
      <c r="K36" s="39">
        <v>0</v>
      </c>
      <c r="L36" s="39">
        <v>0</v>
      </c>
      <c r="M36" s="38">
        <f t="shared" ref="M36" si="40">O36</f>
        <v>0</v>
      </c>
      <c r="N36" s="39">
        <v>0</v>
      </c>
      <c r="O36" s="39">
        <v>0</v>
      </c>
      <c r="P36" s="39">
        <v>0</v>
      </c>
      <c r="Q36" s="39">
        <v>2577</v>
      </c>
      <c r="R36" s="39">
        <v>0</v>
      </c>
      <c r="S36" s="39">
        <v>2577</v>
      </c>
      <c r="T36" s="39">
        <v>0</v>
      </c>
      <c r="U36" s="38">
        <v>0</v>
      </c>
      <c r="V36" s="39">
        <v>0</v>
      </c>
      <c r="W36" s="39">
        <v>0</v>
      </c>
      <c r="X36" s="39">
        <v>0</v>
      </c>
      <c r="Y36" s="38">
        <v>0</v>
      </c>
      <c r="Z36" s="39">
        <v>0</v>
      </c>
      <c r="AA36" s="39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</row>
    <row r="37" spans="1:50" ht="54" customHeight="1" x14ac:dyDescent="0.25">
      <c r="A37" s="10" t="s">
        <v>122</v>
      </c>
      <c r="B37" s="59" t="s">
        <v>92</v>
      </c>
      <c r="C37" s="17" t="s">
        <v>19</v>
      </c>
      <c r="D37" s="17" t="s">
        <v>43</v>
      </c>
      <c r="E37" s="39">
        <f>F37+G37+H37</f>
        <v>1797</v>
      </c>
      <c r="F37" s="39">
        <v>0</v>
      </c>
      <c r="G37" s="39">
        <v>1797</v>
      </c>
      <c r="H37" s="39">
        <v>0</v>
      </c>
      <c r="I37" s="39">
        <v>0</v>
      </c>
      <c r="J37" s="39">
        <f t="shared" si="39"/>
        <v>0</v>
      </c>
      <c r="K37" s="39">
        <v>0</v>
      </c>
      <c r="L37" s="39">
        <v>0</v>
      </c>
      <c r="M37" s="38">
        <v>0</v>
      </c>
      <c r="N37" s="39">
        <v>0</v>
      </c>
      <c r="O37" s="39">
        <v>0</v>
      </c>
      <c r="P37" s="39">
        <v>0</v>
      </c>
      <c r="Q37" s="39">
        <f>T37+S37+R37</f>
        <v>1797</v>
      </c>
      <c r="R37" s="39">
        <v>0</v>
      </c>
      <c r="S37" s="39">
        <v>1797</v>
      </c>
      <c r="T37" s="39">
        <v>0</v>
      </c>
      <c r="U37" s="38">
        <v>0</v>
      </c>
      <c r="V37" s="39">
        <v>0</v>
      </c>
      <c r="W37" s="39">
        <v>0</v>
      </c>
      <c r="X37" s="39">
        <v>0</v>
      </c>
      <c r="Y37" s="38">
        <v>0</v>
      </c>
      <c r="Z37" s="39">
        <v>0</v>
      </c>
      <c r="AA37" s="39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</row>
    <row r="38" spans="1:50" ht="49.5" customHeight="1" x14ac:dyDescent="0.25">
      <c r="A38" s="50" t="s">
        <v>123</v>
      </c>
      <c r="B38" s="57" t="s">
        <v>97</v>
      </c>
      <c r="C38" s="51" t="s">
        <v>19</v>
      </c>
      <c r="D38" s="51" t="s">
        <v>43</v>
      </c>
      <c r="E38" s="52">
        <f>G38</f>
        <v>1112.5</v>
      </c>
      <c r="F38" s="52">
        <v>0</v>
      </c>
      <c r="G38" s="52">
        <f>S38</f>
        <v>1112.5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3">
        <v>0</v>
      </c>
      <c r="N38" s="52">
        <v>0</v>
      </c>
      <c r="O38" s="52">
        <v>0</v>
      </c>
      <c r="P38" s="52">
        <v>0</v>
      </c>
      <c r="Q38" s="52">
        <f>S38</f>
        <v>1112.5</v>
      </c>
      <c r="R38" s="52">
        <v>0</v>
      </c>
      <c r="S38" s="52">
        <v>1112.5</v>
      </c>
      <c r="T38" s="52">
        <v>0</v>
      </c>
      <c r="U38" s="53">
        <v>0</v>
      </c>
      <c r="V38" s="52">
        <v>0</v>
      </c>
      <c r="W38" s="52">
        <v>0</v>
      </c>
      <c r="X38" s="52">
        <v>0</v>
      </c>
      <c r="Y38" s="53">
        <f>AA38</f>
        <v>0</v>
      </c>
      <c r="Z38" s="52">
        <v>0</v>
      </c>
      <c r="AA38" s="52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</row>
    <row r="39" spans="1:50" ht="49.5" customHeight="1" x14ac:dyDescent="0.25">
      <c r="A39" s="50" t="s">
        <v>124</v>
      </c>
      <c r="B39" s="57" t="s">
        <v>94</v>
      </c>
      <c r="C39" s="51" t="s">
        <v>19</v>
      </c>
      <c r="D39" s="51" t="s">
        <v>43</v>
      </c>
      <c r="E39" s="52">
        <f>G39</f>
        <v>4230</v>
      </c>
      <c r="F39" s="52">
        <v>0</v>
      </c>
      <c r="G39" s="52">
        <f>W39</f>
        <v>4230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3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3">
        <f>W39</f>
        <v>4230</v>
      </c>
      <c r="V39" s="52">
        <v>0</v>
      </c>
      <c r="W39" s="52">
        <v>4230</v>
      </c>
      <c r="X39" s="52">
        <v>0</v>
      </c>
      <c r="Y39" s="53">
        <f t="shared" ref="Y39:Y41" si="41">AA39</f>
        <v>0</v>
      </c>
      <c r="Z39" s="52">
        <v>0</v>
      </c>
      <c r="AA39" s="52">
        <v>0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</row>
    <row r="40" spans="1:50" ht="49.5" customHeight="1" x14ac:dyDescent="0.25">
      <c r="A40" s="50" t="s">
        <v>125</v>
      </c>
      <c r="B40" s="57" t="s">
        <v>95</v>
      </c>
      <c r="C40" s="51" t="s">
        <v>19</v>
      </c>
      <c r="D40" s="51" t="s">
        <v>43</v>
      </c>
      <c r="E40" s="52">
        <f>G40</f>
        <v>8270</v>
      </c>
      <c r="F40" s="52">
        <v>0</v>
      </c>
      <c r="G40" s="52">
        <f>W40</f>
        <v>8270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3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3">
        <f>W40</f>
        <v>8270</v>
      </c>
      <c r="V40" s="52">
        <v>0</v>
      </c>
      <c r="W40" s="52">
        <v>8270</v>
      </c>
      <c r="X40" s="52">
        <v>0</v>
      </c>
      <c r="Y40" s="53">
        <f t="shared" si="41"/>
        <v>0</v>
      </c>
      <c r="Z40" s="52">
        <v>0</v>
      </c>
      <c r="AA40" s="52">
        <v>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</row>
    <row r="41" spans="1:50" ht="49.5" customHeight="1" x14ac:dyDescent="0.25">
      <c r="A41" s="50" t="s">
        <v>126</v>
      </c>
      <c r="B41" s="57" t="s">
        <v>98</v>
      </c>
      <c r="C41" s="51" t="s">
        <v>19</v>
      </c>
      <c r="D41" s="51" t="s">
        <v>43</v>
      </c>
      <c r="E41" s="52">
        <f>G41</f>
        <v>1076</v>
      </c>
      <c r="F41" s="52">
        <v>0</v>
      </c>
      <c r="G41" s="52">
        <f>W41</f>
        <v>1076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3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3">
        <f>W41</f>
        <v>1076</v>
      </c>
      <c r="V41" s="52">
        <v>0</v>
      </c>
      <c r="W41" s="52">
        <v>1076</v>
      </c>
      <c r="X41" s="52">
        <v>0</v>
      </c>
      <c r="Y41" s="53">
        <f t="shared" si="41"/>
        <v>0</v>
      </c>
      <c r="Z41" s="52">
        <v>0</v>
      </c>
      <c r="AA41" s="52">
        <v>0</v>
      </c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</row>
    <row r="42" spans="1:50" s="9" customFormat="1" ht="35.25" customHeight="1" x14ac:dyDescent="0.25">
      <c r="A42" s="33" t="s">
        <v>127</v>
      </c>
      <c r="B42" s="77" t="s">
        <v>49</v>
      </c>
      <c r="C42" s="77"/>
      <c r="D42" s="77"/>
      <c r="E42" s="37">
        <f>SUM(E43:E44)</f>
        <v>4867.7000000000007</v>
      </c>
      <c r="F42" s="37">
        <f>SUM(F58:F59)</f>
        <v>0</v>
      </c>
      <c r="G42" s="37">
        <f>SUM(G43:G44)</f>
        <v>4867.7000000000007</v>
      </c>
      <c r="H42" s="37">
        <f>SUM(H58:H59)</f>
        <v>0</v>
      </c>
      <c r="I42" s="37">
        <f>SUM(I43:I44)</f>
        <v>2239.3999999999996</v>
      </c>
      <c r="J42" s="37">
        <f>SUM(J58:J59)</f>
        <v>0</v>
      </c>
      <c r="K42" s="37">
        <f>SUM(K43:K44)</f>
        <v>2239.3999999999996</v>
      </c>
      <c r="L42" s="37">
        <f t="shared" ref="L42:AA42" si="42">SUM(L58:L59)</f>
        <v>0</v>
      </c>
      <c r="M42" s="37">
        <f>M43+M44</f>
        <v>991.1</v>
      </c>
      <c r="N42" s="37">
        <f t="shared" si="42"/>
        <v>0</v>
      </c>
      <c r="O42" s="37">
        <f>O43+O44</f>
        <v>991.1</v>
      </c>
      <c r="P42" s="37">
        <f t="shared" si="42"/>
        <v>0</v>
      </c>
      <c r="Q42" s="37">
        <f t="shared" ref="Q42:R42" si="43">Q43+Q44</f>
        <v>1637.2</v>
      </c>
      <c r="R42" s="37">
        <f t="shared" si="43"/>
        <v>0</v>
      </c>
      <c r="S42" s="37">
        <f>S43+S44</f>
        <v>1637.2</v>
      </c>
      <c r="T42" s="37">
        <f t="shared" si="42"/>
        <v>0</v>
      </c>
      <c r="U42" s="37">
        <f t="shared" si="42"/>
        <v>0</v>
      </c>
      <c r="V42" s="37">
        <f t="shared" si="42"/>
        <v>0</v>
      </c>
      <c r="W42" s="37">
        <f t="shared" si="42"/>
        <v>0</v>
      </c>
      <c r="X42" s="37">
        <f t="shared" si="42"/>
        <v>0</v>
      </c>
      <c r="Y42" s="37">
        <f t="shared" si="42"/>
        <v>0</v>
      </c>
      <c r="Z42" s="37">
        <f t="shared" si="42"/>
        <v>0</v>
      </c>
      <c r="AA42" s="37">
        <f t="shared" si="42"/>
        <v>0</v>
      </c>
      <c r="AB42" s="42">
        <v>0</v>
      </c>
      <c r="AC42" s="20">
        <f t="shared" si="33"/>
        <v>0</v>
      </c>
      <c r="AD42" s="42">
        <v>0</v>
      </c>
      <c r="AE42" s="42">
        <v>0</v>
      </c>
      <c r="AF42" s="42">
        <v>0</v>
      </c>
      <c r="AG42" s="20">
        <f t="shared" si="34"/>
        <v>0</v>
      </c>
      <c r="AH42" s="42">
        <v>0</v>
      </c>
      <c r="AI42" s="42">
        <v>0</v>
      </c>
      <c r="AJ42" s="42">
        <v>0</v>
      </c>
      <c r="AK42" s="20">
        <f t="shared" si="35"/>
        <v>0</v>
      </c>
      <c r="AL42" s="42">
        <v>0</v>
      </c>
      <c r="AM42" s="42">
        <v>0</v>
      </c>
      <c r="AN42" s="42">
        <v>0</v>
      </c>
      <c r="AO42" s="20">
        <f t="shared" si="36"/>
        <v>0</v>
      </c>
      <c r="AP42" s="42">
        <v>0</v>
      </c>
      <c r="AQ42" s="42">
        <v>0</v>
      </c>
      <c r="AR42" s="42">
        <v>0</v>
      </c>
      <c r="AS42" s="20">
        <f t="shared" si="37"/>
        <v>0</v>
      </c>
      <c r="AT42" s="42">
        <v>0</v>
      </c>
      <c r="AU42" s="42">
        <v>0</v>
      </c>
      <c r="AV42" s="42">
        <v>0</v>
      </c>
      <c r="AW42" s="1"/>
      <c r="AX42" s="1"/>
    </row>
    <row r="43" spans="1:50" ht="75.75" customHeight="1" x14ac:dyDescent="0.25">
      <c r="A43" s="10" t="s">
        <v>128</v>
      </c>
      <c r="B43" s="18" t="s">
        <v>50</v>
      </c>
      <c r="C43" s="17" t="s">
        <v>19</v>
      </c>
      <c r="D43" s="17" t="s">
        <v>43</v>
      </c>
      <c r="E43" s="39">
        <f t="shared" ref="E43:H44" si="44">I43+M43+Q43+U43+Y43+AC43+AG43+AK43+AO43+AS43</f>
        <v>1156.5999999999999</v>
      </c>
      <c r="F43" s="39">
        <f t="shared" si="44"/>
        <v>0</v>
      </c>
      <c r="G43" s="39">
        <f t="shared" si="44"/>
        <v>1156.5999999999999</v>
      </c>
      <c r="H43" s="39">
        <f t="shared" si="44"/>
        <v>0</v>
      </c>
      <c r="I43" s="38">
        <f>K43</f>
        <v>1156.5999999999999</v>
      </c>
      <c r="J43" s="39">
        <v>0</v>
      </c>
      <c r="K43" s="39">
        <v>1156.5999999999999</v>
      </c>
      <c r="L43" s="39">
        <v>0</v>
      </c>
      <c r="M43" s="38">
        <f>O43</f>
        <v>0</v>
      </c>
      <c r="N43" s="39">
        <v>0</v>
      </c>
      <c r="O43" s="40">
        <v>0</v>
      </c>
      <c r="P43" s="39">
        <v>0</v>
      </c>
      <c r="Q43" s="38">
        <f>S43</f>
        <v>0</v>
      </c>
      <c r="R43" s="39">
        <v>0</v>
      </c>
      <c r="S43" s="39">
        <v>0</v>
      </c>
      <c r="T43" s="39">
        <v>0</v>
      </c>
      <c r="U43" s="38">
        <f>W43</f>
        <v>0</v>
      </c>
      <c r="V43" s="39">
        <v>0</v>
      </c>
      <c r="W43" s="39">
        <v>0</v>
      </c>
      <c r="X43" s="39">
        <v>0</v>
      </c>
      <c r="Y43" s="38">
        <f>AA43</f>
        <v>0</v>
      </c>
      <c r="Z43" s="39">
        <v>0</v>
      </c>
      <c r="AA43" s="39">
        <v>0</v>
      </c>
      <c r="AB43" s="42">
        <v>0</v>
      </c>
      <c r="AC43" s="20">
        <f t="shared" si="33"/>
        <v>0</v>
      </c>
      <c r="AD43" s="42">
        <v>0</v>
      </c>
      <c r="AE43" s="42">
        <v>0</v>
      </c>
      <c r="AF43" s="42">
        <v>0</v>
      </c>
      <c r="AG43" s="20">
        <f t="shared" si="34"/>
        <v>0</v>
      </c>
      <c r="AH43" s="42">
        <v>0</v>
      </c>
      <c r="AI43" s="42">
        <v>0</v>
      </c>
      <c r="AJ43" s="42">
        <v>0</v>
      </c>
      <c r="AK43" s="20">
        <f t="shared" si="35"/>
        <v>0</v>
      </c>
      <c r="AL43" s="42">
        <v>0</v>
      </c>
      <c r="AM43" s="42">
        <v>0</v>
      </c>
      <c r="AN43" s="42">
        <v>0</v>
      </c>
      <c r="AO43" s="20">
        <f t="shared" si="36"/>
        <v>0</v>
      </c>
      <c r="AP43" s="42">
        <v>0</v>
      </c>
      <c r="AQ43" s="42">
        <v>0</v>
      </c>
      <c r="AR43" s="42">
        <v>0</v>
      </c>
      <c r="AS43" s="20">
        <f t="shared" si="37"/>
        <v>0</v>
      </c>
      <c r="AT43" s="42">
        <v>0</v>
      </c>
      <c r="AU43" s="42">
        <v>0</v>
      </c>
      <c r="AV43" s="42">
        <v>0</v>
      </c>
    </row>
    <row r="44" spans="1:50" ht="63.75" customHeight="1" x14ac:dyDescent="0.25">
      <c r="A44" s="50" t="s">
        <v>129</v>
      </c>
      <c r="B44" s="55" t="s">
        <v>84</v>
      </c>
      <c r="C44" s="51" t="s">
        <v>19</v>
      </c>
      <c r="D44" s="51" t="s">
        <v>43</v>
      </c>
      <c r="E44" s="52">
        <f>I44+M44+Q44+U44+Y44+AC44+AG44+AK44+AO44+AS44</f>
        <v>3711.1000000000004</v>
      </c>
      <c r="F44" s="52">
        <f t="shared" si="44"/>
        <v>0</v>
      </c>
      <c r="G44" s="52">
        <f t="shared" si="44"/>
        <v>3711.1000000000004</v>
      </c>
      <c r="H44" s="52">
        <f t="shared" si="44"/>
        <v>0</v>
      </c>
      <c r="I44" s="53">
        <f>K44</f>
        <v>1082.8</v>
      </c>
      <c r="J44" s="52">
        <v>0</v>
      </c>
      <c r="K44" s="52">
        <v>1082.8</v>
      </c>
      <c r="L44" s="52">
        <v>0</v>
      </c>
      <c r="M44" s="53">
        <f>O44+N44</f>
        <v>991.1</v>
      </c>
      <c r="N44" s="52">
        <v>0</v>
      </c>
      <c r="O44" s="52">
        <v>991.1</v>
      </c>
      <c r="P44" s="52">
        <v>0</v>
      </c>
      <c r="Q44" s="53">
        <f>S44</f>
        <v>1637.2</v>
      </c>
      <c r="R44" s="52">
        <v>0</v>
      </c>
      <c r="S44" s="52">
        <f>981.2+656</f>
        <v>1637.2</v>
      </c>
      <c r="T44" s="52">
        <v>0</v>
      </c>
      <c r="U44" s="53">
        <f>W44</f>
        <v>0</v>
      </c>
      <c r="V44" s="52">
        <v>0</v>
      </c>
      <c r="W44" s="52">
        <v>0</v>
      </c>
      <c r="X44" s="52">
        <v>0</v>
      </c>
      <c r="Y44" s="53">
        <f>AA44</f>
        <v>0</v>
      </c>
      <c r="Z44" s="52">
        <v>0</v>
      </c>
      <c r="AA44" s="52">
        <v>0</v>
      </c>
      <c r="AB44" s="54">
        <v>0</v>
      </c>
      <c r="AC44" s="56">
        <f t="shared" si="33"/>
        <v>0</v>
      </c>
      <c r="AD44" s="54">
        <v>0</v>
      </c>
      <c r="AE44" s="54">
        <v>0</v>
      </c>
      <c r="AF44" s="54">
        <v>0</v>
      </c>
      <c r="AG44" s="56">
        <f t="shared" si="34"/>
        <v>0</v>
      </c>
      <c r="AH44" s="54">
        <v>0</v>
      </c>
      <c r="AI44" s="54">
        <v>0</v>
      </c>
      <c r="AJ44" s="54">
        <v>0</v>
      </c>
      <c r="AK44" s="56">
        <f t="shared" si="35"/>
        <v>0</v>
      </c>
      <c r="AL44" s="54">
        <v>0</v>
      </c>
      <c r="AM44" s="54">
        <v>0</v>
      </c>
      <c r="AN44" s="54">
        <v>0</v>
      </c>
      <c r="AO44" s="56">
        <f t="shared" si="36"/>
        <v>0</v>
      </c>
      <c r="AP44" s="54">
        <v>0</v>
      </c>
      <c r="AQ44" s="54">
        <v>0</v>
      </c>
      <c r="AR44" s="54">
        <v>0</v>
      </c>
      <c r="AS44" s="56">
        <f t="shared" si="37"/>
        <v>0</v>
      </c>
      <c r="AT44" s="54">
        <v>0</v>
      </c>
      <c r="AU44" s="54">
        <v>0</v>
      </c>
      <c r="AV44" s="54">
        <v>0</v>
      </c>
    </row>
    <row r="45" spans="1:50" s="9" customFormat="1" ht="35.25" customHeight="1" x14ac:dyDescent="0.25">
      <c r="A45" s="33" t="s">
        <v>33</v>
      </c>
      <c r="B45" s="70" t="s">
        <v>130</v>
      </c>
      <c r="C45" s="70"/>
      <c r="D45" s="70"/>
      <c r="E45" s="37">
        <f>SUM(E46:E48)</f>
        <v>23892.7</v>
      </c>
      <c r="F45" s="37">
        <f>SUM(F65:F66)</f>
        <v>0</v>
      </c>
      <c r="G45" s="37">
        <f>SUM(G46:G48)</f>
        <v>23892.7</v>
      </c>
      <c r="H45" s="37">
        <f>SUM(H65:H66)</f>
        <v>0</v>
      </c>
      <c r="I45" s="37">
        <f>SUM(I46:I48)</f>
        <v>7454</v>
      </c>
      <c r="J45" s="37">
        <f>SUM(J65:J66)</f>
        <v>0</v>
      </c>
      <c r="K45" s="37">
        <f>SUM(K46:K48)</f>
        <v>7454</v>
      </c>
      <c r="L45" s="37">
        <f t="shared" ref="L45:AA45" si="45">SUM(L65:L66)</f>
        <v>0</v>
      </c>
      <c r="M45" s="37">
        <f>M46+M47+M48</f>
        <v>8353.4000000000015</v>
      </c>
      <c r="N45" s="37">
        <f t="shared" si="45"/>
        <v>0</v>
      </c>
      <c r="O45" s="37">
        <f>O46+O47+O48</f>
        <v>8353.4000000000015</v>
      </c>
      <c r="P45" s="37">
        <f t="shared" si="45"/>
        <v>0</v>
      </c>
      <c r="Q45" s="37">
        <f t="shared" ref="Q45:R45" si="46">SUM(Q46:Q48)</f>
        <v>8085.3</v>
      </c>
      <c r="R45" s="37">
        <f t="shared" si="46"/>
        <v>0</v>
      </c>
      <c r="S45" s="37">
        <f>SUM(S46:S48)</f>
        <v>8085.3</v>
      </c>
      <c r="T45" s="37">
        <f t="shared" si="45"/>
        <v>0</v>
      </c>
      <c r="U45" s="37">
        <f t="shared" si="45"/>
        <v>0</v>
      </c>
      <c r="V45" s="37">
        <f t="shared" si="45"/>
        <v>0</v>
      </c>
      <c r="W45" s="37">
        <f t="shared" si="45"/>
        <v>0</v>
      </c>
      <c r="X45" s="37">
        <f t="shared" si="45"/>
        <v>0</v>
      </c>
      <c r="Y45" s="37">
        <f t="shared" si="45"/>
        <v>0</v>
      </c>
      <c r="Z45" s="37">
        <f t="shared" si="45"/>
        <v>0</v>
      </c>
      <c r="AA45" s="37">
        <f t="shared" si="45"/>
        <v>0</v>
      </c>
      <c r="AB45" s="42">
        <v>0</v>
      </c>
      <c r="AC45" s="20">
        <f t="shared" si="33"/>
        <v>0</v>
      </c>
      <c r="AD45" s="42">
        <v>0</v>
      </c>
      <c r="AE45" s="42">
        <v>0</v>
      </c>
      <c r="AF45" s="42">
        <v>0</v>
      </c>
      <c r="AG45" s="20">
        <f t="shared" si="34"/>
        <v>0</v>
      </c>
      <c r="AH45" s="42">
        <v>0</v>
      </c>
      <c r="AI45" s="42">
        <v>0</v>
      </c>
      <c r="AJ45" s="42">
        <v>0</v>
      </c>
      <c r="AK45" s="20">
        <f t="shared" si="35"/>
        <v>0</v>
      </c>
      <c r="AL45" s="42">
        <v>0</v>
      </c>
      <c r="AM45" s="42">
        <v>0</v>
      </c>
      <c r="AN45" s="42">
        <v>0</v>
      </c>
      <c r="AO45" s="20">
        <f t="shared" si="36"/>
        <v>0</v>
      </c>
      <c r="AP45" s="42">
        <v>0</v>
      </c>
      <c r="AQ45" s="42">
        <v>0</v>
      </c>
      <c r="AR45" s="42">
        <v>0</v>
      </c>
      <c r="AS45" s="20">
        <f t="shared" si="37"/>
        <v>0</v>
      </c>
      <c r="AT45" s="42">
        <v>0</v>
      </c>
      <c r="AU45" s="42">
        <v>0</v>
      </c>
      <c r="AV45" s="42">
        <v>0</v>
      </c>
      <c r="AW45" s="1"/>
      <c r="AX45" s="1"/>
    </row>
    <row r="46" spans="1:50" ht="47.25" customHeight="1" x14ac:dyDescent="0.25">
      <c r="A46" s="10" t="s">
        <v>131</v>
      </c>
      <c r="B46" s="18" t="s">
        <v>79</v>
      </c>
      <c r="C46" s="17" t="s">
        <v>19</v>
      </c>
      <c r="D46" s="17" t="s">
        <v>43</v>
      </c>
      <c r="E46" s="39">
        <f t="shared" ref="E46:H48" si="47">I46+M46+Q46+U46+Y46+AC46+AG46+AK46+AO46+AS46</f>
        <v>5572.9</v>
      </c>
      <c r="F46" s="39">
        <f t="shared" si="47"/>
        <v>0</v>
      </c>
      <c r="G46" s="39">
        <f t="shared" si="47"/>
        <v>5572.9</v>
      </c>
      <c r="H46" s="39">
        <f t="shared" si="47"/>
        <v>0</v>
      </c>
      <c r="I46" s="38">
        <f>K46</f>
        <v>1702.9</v>
      </c>
      <c r="J46" s="39">
        <v>0</v>
      </c>
      <c r="K46" s="39">
        <v>1702.9</v>
      </c>
      <c r="L46" s="39">
        <v>0</v>
      </c>
      <c r="M46" s="38">
        <f>O46</f>
        <v>1769.6000000000001</v>
      </c>
      <c r="N46" s="39">
        <v>0</v>
      </c>
      <c r="O46" s="39">
        <f>1873.7-104.1</f>
        <v>1769.6000000000001</v>
      </c>
      <c r="P46" s="39">
        <v>0</v>
      </c>
      <c r="Q46" s="38">
        <f>S46</f>
        <v>2100.4</v>
      </c>
      <c r="R46" s="39">
        <v>0</v>
      </c>
      <c r="S46" s="39">
        <v>2100.4</v>
      </c>
      <c r="T46" s="39">
        <v>0</v>
      </c>
      <c r="U46" s="38">
        <f>W46</f>
        <v>0</v>
      </c>
      <c r="V46" s="39">
        <v>0</v>
      </c>
      <c r="W46" s="39">
        <v>0</v>
      </c>
      <c r="X46" s="39">
        <v>0</v>
      </c>
      <c r="Y46" s="38">
        <f>AA46</f>
        <v>0</v>
      </c>
      <c r="Z46" s="39">
        <v>0</v>
      </c>
      <c r="AA46" s="39">
        <v>0</v>
      </c>
      <c r="AB46" s="42">
        <v>0</v>
      </c>
      <c r="AC46" s="20">
        <f t="shared" si="33"/>
        <v>0</v>
      </c>
      <c r="AD46" s="42">
        <v>0</v>
      </c>
      <c r="AE46" s="42">
        <v>0</v>
      </c>
      <c r="AF46" s="42">
        <v>0</v>
      </c>
      <c r="AG46" s="20">
        <f t="shared" si="34"/>
        <v>0</v>
      </c>
      <c r="AH46" s="42">
        <v>0</v>
      </c>
      <c r="AI46" s="42">
        <v>0</v>
      </c>
      <c r="AJ46" s="42">
        <v>0</v>
      </c>
      <c r="AK46" s="20">
        <f t="shared" si="35"/>
        <v>0</v>
      </c>
      <c r="AL46" s="42">
        <v>0</v>
      </c>
      <c r="AM46" s="42">
        <v>0</v>
      </c>
      <c r="AN46" s="42">
        <v>0</v>
      </c>
      <c r="AO46" s="20">
        <f t="shared" si="36"/>
        <v>0</v>
      </c>
      <c r="AP46" s="42">
        <v>0</v>
      </c>
      <c r="AQ46" s="42">
        <v>0</v>
      </c>
      <c r="AR46" s="42">
        <v>0</v>
      </c>
      <c r="AS46" s="20">
        <f t="shared" si="37"/>
        <v>0</v>
      </c>
      <c r="AT46" s="42">
        <v>0</v>
      </c>
      <c r="AU46" s="42">
        <v>0</v>
      </c>
      <c r="AV46" s="42">
        <v>0</v>
      </c>
    </row>
    <row r="47" spans="1:50" ht="47.25" customHeight="1" x14ac:dyDescent="0.25">
      <c r="A47" s="10" t="s">
        <v>35</v>
      </c>
      <c r="B47" s="18" t="s">
        <v>63</v>
      </c>
      <c r="C47" s="17" t="s">
        <v>19</v>
      </c>
      <c r="D47" s="17" t="s">
        <v>70</v>
      </c>
      <c r="E47" s="39">
        <f t="shared" si="47"/>
        <v>6031.6</v>
      </c>
      <c r="F47" s="39">
        <f t="shared" si="47"/>
        <v>0</v>
      </c>
      <c r="G47" s="39">
        <f t="shared" si="47"/>
        <v>6031.6</v>
      </c>
      <c r="H47" s="39">
        <f t="shared" si="47"/>
        <v>0</v>
      </c>
      <c r="I47" s="38">
        <f>K47</f>
        <v>1972.9</v>
      </c>
      <c r="J47" s="39">
        <v>0</v>
      </c>
      <c r="K47" s="39">
        <v>1972.9</v>
      </c>
      <c r="L47" s="39">
        <v>0</v>
      </c>
      <c r="M47" s="38">
        <f>O47</f>
        <v>2090.5</v>
      </c>
      <c r="N47" s="39">
        <v>0</v>
      </c>
      <c r="O47" s="39">
        <v>2090.5</v>
      </c>
      <c r="P47" s="39">
        <v>0</v>
      </c>
      <c r="Q47" s="38">
        <f>S47</f>
        <v>1968.2</v>
      </c>
      <c r="R47" s="39">
        <v>0</v>
      </c>
      <c r="S47" s="39">
        <v>1968.2</v>
      </c>
      <c r="T47" s="39">
        <v>0</v>
      </c>
      <c r="U47" s="38">
        <f>W47</f>
        <v>0</v>
      </c>
      <c r="V47" s="39">
        <v>0</v>
      </c>
      <c r="W47" s="39">
        <v>0</v>
      </c>
      <c r="X47" s="39">
        <v>0</v>
      </c>
      <c r="Y47" s="38">
        <f>AA47</f>
        <v>0</v>
      </c>
      <c r="Z47" s="39">
        <v>0</v>
      </c>
      <c r="AA47" s="39">
        <v>0</v>
      </c>
      <c r="AB47" s="42">
        <v>0</v>
      </c>
      <c r="AC47" s="20">
        <f t="shared" si="33"/>
        <v>0</v>
      </c>
      <c r="AD47" s="42">
        <v>0</v>
      </c>
      <c r="AE47" s="42">
        <v>0</v>
      </c>
      <c r="AF47" s="42">
        <v>0</v>
      </c>
      <c r="AG47" s="20">
        <f t="shared" si="34"/>
        <v>0</v>
      </c>
      <c r="AH47" s="42">
        <v>0</v>
      </c>
      <c r="AI47" s="42">
        <v>0</v>
      </c>
      <c r="AJ47" s="42">
        <v>0</v>
      </c>
      <c r="AK47" s="20">
        <f t="shared" si="35"/>
        <v>0</v>
      </c>
      <c r="AL47" s="42">
        <v>0</v>
      </c>
      <c r="AM47" s="42">
        <v>0</v>
      </c>
      <c r="AN47" s="42">
        <v>0</v>
      </c>
      <c r="AO47" s="20">
        <f t="shared" si="36"/>
        <v>0</v>
      </c>
      <c r="AP47" s="42">
        <v>0</v>
      </c>
      <c r="AQ47" s="42">
        <v>0</v>
      </c>
      <c r="AR47" s="42">
        <v>0</v>
      </c>
      <c r="AS47" s="20">
        <f t="shared" si="37"/>
        <v>0</v>
      </c>
      <c r="AT47" s="42">
        <v>0</v>
      </c>
      <c r="AU47" s="42">
        <v>0</v>
      </c>
      <c r="AV47" s="42">
        <v>0</v>
      </c>
    </row>
    <row r="48" spans="1:50" ht="45.75" customHeight="1" x14ac:dyDescent="0.25">
      <c r="A48" s="10" t="s">
        <v>37</v>
      </c>
      <c r="B48" s="18" t="s">
        <v>83</v>
      </c>
      <c r="C48" s="17" t="s">
        <v>19</v>
      </c>
      <c r="D48" s="17" t="s">
        <v>43</v>
      </c>
      <c r="E48" s="39">
        <f>I48+M48+Q48+U48+Y48+AC48+AG48+AK48+AO48+AS48</f>
        <v>12288.2</v>
      </c>
      <c r="F48" s="39">
        <f t="shared" si="47"/>
        <v>0</v>
      </c>
      <c r="G48" s="39">
        <f t="shared" si="47"/>
        <v>12288.2</v>
      </c>
      <c r="H48" s="39">
        <f t="shared" si="47"/>
        <v>0</v>
      </c>
      <c r="I48" s="38">
        <v>3778.2</v>
      </c>
      <c r="J48" s="39">
        <v>0</v>
      </c>
      <c r="K48" s="39">
        <v>3778.2</v>
      </c>
      <c r="L48" s="39">
        <v>0</v>
      </c>
      <c r="M48" s="38">
        <f>O48</f>
        <v>4493.3</v>
      </c>
      <c r="N48" s="39">
        <v>0</v>
      </c>
      <c r="O48" s="39">
        <f>4748.7-255.4</f>
        <v>4493.3</v>
      </c>
      <c r="P48" s="39">
        <v>0</v>
      </c>
      <c r="Q48" s="38">
        <f>S48</f>
        <v>4016.7</v>
      </c>
      <c r="R48" s="39">
        <v>0</v>
      </c>
      <c r="S48" s="39">
        <f>4089.7-73</f>
        <v>4016.7</v>
      </c>
      <c r="T48" s="39">
        <v>0</v>
      </c>
      <c r="U48" s="38">
        <f>W48</f>
        <v>0</v>
      </c>
      <c r="V48" s="39">
        <v>0</v>
      </c>
      <c r="W48" s="39">
        <v>0</v>
      </c>
      <c r="X48" s="39">
        <v>0</v>
      </c>
      <c r="Y48" s="38">
        <f>AA48</f>
        <v>0</v>
      </c>
      <c r="Z48" s="39">
        <v>0</v>
      </c>
      <c r="AA48" s="39">
        <v>0</v>
      </c>
      <c r="AB48" s="42">
        <v>0</v>
      </c>
      <c r="AC48" s="20">
        <f t="shared" si="33"/>
        <v>0</v>
      </c>
      <c r="AD48" s="42">
        <v>0</v>
      </c>
      <c r="AE48" s="42">
        <v>0</v>
      </c>
      <c r="AF48" s="42">
        <v>0</v>
      </c>
      <c r="AG48" s="20">
        <f t="shared" si="34"/>
        <v>0</v>
      </c>
      <c r="AH48" s="42">
        <v>0</v>
      </c>
      <c r="AI48" s="42">
        <v>0</v>
      </c>
      <c r="AJ48" s="42">
        <v>0</v>
      </c>
      <c r="AK48" s="20">
        <f t="shared" si="35"/>
        <v>0</v>
      </c>
      <c r="AL48" s="42">
        <v>0</v>
      </c>
      <c r="AM48" s="42">
        <v>0</v>
      </c>
      <c r="AN48" s="42">
        <v>0</v>
      </c>
      <c r="AO48" s="20">
        <f t="shared" si="36"/>
        <v>0</v>
      </c>
      <c r="AP48" s="42">
        <v>0</v>
      </c>
      <c r="AQ48" s="42">
        <v>0</v>
      </c>
      <c r="AR48" s="42">
        <v>0</v>
      </c>
      <c r="AS48" s="20">
        <f t="shared" si="37"/>
        <v>0</v>
      </c>
      <c r="AT48" s="42">
        <v>0</v>
      </c>
      <c r="AU48" s="42">
        <v>0</v>
      </c>
      <c r="AV48" s="42">
        <v>0</v>
      </c>
    </row>
    <row r="49" spans="1:50" s="9" customFormat="1" ht="37.5" customHeight="1" x14ac:dyDescent="0.25">
      <c r="A49" s="33" t="s">
        <v>64</v>
      </c>
      <c r="B49" s="70" t="s">
        <v>132</v>
      </c>
      <c r="C49" s="70"/>
      <c r="D49" s="70"/>
      <c r="E49" s="37">
        <f>E50+E51</f>
        <v>5118.8</v>
      </c>
      <c r="F49" s="37">
        <f>SUM(F69:F70)</f>
        <v>0</v>
      </c>
      <c r="G49" s="37">
        <f>G50+G51</f>
        <v>5118.8</v>
      </c>
      <c r="H49" s="37">
        <f>SUM(H69:H70)</f>
        <v>0</v>
      </c>
      <c r="I49" s="37">
        <f>I50</f>
        <v>3940.8</v>
      </c>
      <c r="J49" s="37">
        <f>SUM(J69:J70)</f>
        <v>0</v>
      </c>
      <c r="K49" s="37">
        <f>K50</f>
        <v>3940.8</v>
      </c>
      <c r="L49" s="37">
        <f t="shared" ref="L49:AA49" si="48">SUM(L69:L70)</f>
        <v>0</v>
      </c>
      <c r="M49" s="37">
        <f t="shared" si="48"/>
        <v>0</v>
      </c>
      <c r="N49" s="37">
        <f t="shared" si="48"/>
        <v>0</v>
      </c>
      <c r="O49" s="37">
        <f t="shared" si="48"/>
        <v>0</v>
      </c>
      <c r="P49" s="37">
        <f t="shared" si="48"/>
        <v>0</v>
      </c>
      <c r="Q49" s="37">
        <f t="shared" ref="Q49:R49" si="49">Q50+Q51</f>
        <v>1178</v>
      </c>
      <c r="R49" s="37">
        <f t="shared" si="49"/>
        <v>0</v>
      </c>
      <c r="S49" s="37">
        <f>S50+S51</f>
        <v>1178</v>
      </c>
      <c r="T49" s="37">
        <f t="shared" si="48"/>
        <v>0</v>
      </c>
      <c r="U49" s="37">
        <f t="shared" si="48"/>
        <v>0</v>
      </c>
      <c r="V49" s="37">
        <f t="shared" si="48"/>
        <v>0</v>
      </c>
      <c r="W49" s="37">
        <f t="shared" si="48"/>
        <v>0</v>
      </c>
      <c r="X49" s="37">
        <f t="shared" si="48"/>
        <v>0</v>
      </c>
      <c r="Y49" s="37">
        <f t="shared" si="48"/>
        <v>0</v>
      </c>
      <c r="Z49" s="37">
        <f t="shared" si="48"/>
        <v>0</v>
      </c>
      <c r="AA49" s="37">
        <f t="shared" si="48"/>
        <v>0</v>
      </c>
      <c r="AB49" s="42">
        <v>0</v>
      </c>
      <c r="AC49" s="20">
        <f t="shared" si="33"/>
        <v>0</v>
      </c>
      <c r="AD49" s="42">
        <v>0</v>
      </c>
      <c r="AE49" s="42">
        <v>0</v>
      </c>
      <c r="AF49" s="42">
        <v>0</v>
      </c>
      <c r="AG49" s="20">
        <f t="shared" si="34"/>
        <v>0</v>
      </c>
      <c r="AH49" s="42">
        <v>0</v>
      </c>
      <c r="AI49" s="42">
        <v>0</v>
      </c>
      <c r="AJ49" s="42">
        <v>0</v>
      </c>
      <c r="AK49" s="20">
        <f t="shared" si="35"/>
        <v>0</v>
      </c>
      <c r="AL49" s="42">
        <v>0</v>
      </c>
      <c r="AM49" s="42">
        <v>0</v>
      </c>
      <c r="AN49" s="42">
        <v>0</v>
      </c>
      <c r="AO49" s="20">
        <f t="shared" si="36"/>
        <v>0</v>
      </c>
      <c r="AP49" s="42">
        <v>0</v>
      </c>
      <c r="AQ49" s="42">
        <v>0</v>
      </c>
      <c r="AR49" s="42">
        <v>0</v>
      </c>
      <c r="AS49" s="20">
        <f t="shared" si="37"/>
        <v>0</v>
      </c>
      <c r="AT49" s="42">
        <v>0</v>
      </c>
      <c r="AU49" s="42">
        <v>0</v>
      </c>
      <c r="AV49" s="42">
        <v>0</v>
      </c>
      <c r="AW49" s="1"/>
      <c r="AX49" s="1"/>
    </row>
    <row r="50" spans="1:50" ht="68.25" customHeight="1" x14ac:dyDescent="0.25">
      <c r="A50" s="10" t="s">
        <v>65</v>
      </c>
      <c r="B50" s="18" t="s">
        <v>67</v>
      </c>
      <c r="C50" s="17" t="s">
        <v>19</v>
      </c>
      <c r="D50" s="17" t="s">
        <v>70</v>
      </c>
      <c r="E50" s="39">
        <f>I50+M50+Q50+U50+Y50+AC50+AG50+AK50+AO50+AS50</f>
        <v>4424.8</v>
      </c>
      <c r="F50" s="39">
        <f>J50+N50+R50+V50+Z50+AD50+AH50+AL50+AP50+AT50</f>
        <v>0</v>
      </c>
      <c r="G50" s="39">
        <f>K50+O50+S50+W50+AA50+AE50+AI50+AM50+AQ50+AU50</f>
        <v>4424.8</v>
      </c>
      <c r="H50" s="39">
        <f>L50+P50+T50+X50+AB50+AF50+AJ50+AN50+AR50+AV50</f>
        <v>0</v>
      </c>
      <c r="I50" s="38">
        <f>K50</f>
        <v>3940.8</v>
      </c>
      <c r="J50" s="39">
        <v>0</v>
      </c>
      <c r="K50" s="39">
        <v>3940.8</v>
      </c>
      <c r="L50" s="39">
        <v>0</v>
      </c>
      <c r="M50" s="38">
        <f>O50</f>
        <v>0</v>
      </c>
      <c r="N50" s="39">
        <v>0</v>
      </c>
      <c r="O50" s="39">
        <v>0</v>
      </c>
      <c r="P50" s="39">
        <v>0</v>
      </c>
      <c r="Q50" s="38">
        <f>S50</f>
        <v>484</v>
      </c>
      <c r="R50" s="39">
        <v>0</v>
      </c>
      <c r="S50" s="39">
        <v>484</v>
      </c>
      <c r="T50" s="39">
        <v>0</v>
      </c>
      <c r="U50" s="38">
        <f>W50</f>
        <v>0</v>
      </c>
      <c r="V50" s="39">
        <v>0</v>
      </c>
      <c r="W50" s="39">
        <v>0</v>
      </c>
      <c r="X50" s="39">
        <v>0</v>
      </c>
      <c r="Y50" s="38">
        <f>AA50</f>
        <v>0</v>
      </c>
      <c r="Z50" s="39">
        <v>0</v>
      </c>
      <c r="AA50" s="39">
        <v>0</v>
      </c>
      <c r="AB50" s="42">
        <v>0</v>
      </c>
      <c r="AC50" s="20">
        <f t="shared" si="33"/>
        <v>0</v>
      </c>
      <c r="AD50" s="42">
        <v>0</v>
      </c>
      <c r="AE50" s="42">
        <v>0</v>
      </c>
      <c r="AF50" s="42">
        <v>0</v>
      </c>
      <c r="AG50" s="20">
        <f t="shared" si="34"/>
        <v>0</v>
      </c>
      <c r="AH50" s="42">
        <v>0</v>
      </c>
      <c r="AI50" s="42">
        <v>0</v>
      </c>
      <c r="AJ50" s="42">
        <v>0</v>
      </c>
      <c r="AK50" s="20">
        <f t="shared" si="35"/>
        <v>0</v>
      </c>
      <c r="AL50" s="42">
        <v>0</v>
      </c>
      <c r="AM50" s="42">
        <v>0</v>
      </c>
      <c r="AN50" s="42">
        <v>0</v>
      </c>
      <c r="AO50" s="20">
        <f t="shared" si="36"/>
        <v>0</v>
      </c>
      <c r="AP50" s="42">
        <v>0</v>
      </c>
      <c r="AQ50" s="42">
        <v>0</v>
      </c>
      <c r="AR50" s="42">
        <v>0</v>
      </c>
      <c r="AS50" s="20">
        <f t="shared" si="37"/>
        <v>0</v>
      </c>
      <c r="AT50" s="42">
        <v>0</v>
      </c>
      <c r="AU50" s="42">
        <v>0</v>
      </c>
      <c r="AV50" s="42">
        <v>0</v>
      </c>
    </row>
    <row r="51" spans="1:50" ht="95.25" customHeight="1" x14ac:dyDescent="0.25">
      <c r="A51" s="2" t="s">
        <v>66</v>
      </c>
      <c r="B51" s="47" t="s">
        <v>90</v>
      </c>
      <c r="C51" s="17" t="s">
        <v>19</v>
      </c>
      <c r="D51" s="17" t="s">
        <v>70</v>
      </c>
      <c r="E51" s="39">
        <f>Q51</f>
        <v>694</v>
      </c>
      <c r="F51" s="39">
        <v>0</v>
      </c>
      <c r="G51" s="39">
        <f>Q51</f>
        <v>694</v>
      </c>
      <c r="H51" s="39">
        <v>0</v>
      </c>
      <c r="I51" s="48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49">
        <v>0</v>
      </c>
      <c r="Q51" s="39">
        <f>S51</f>
        <v>694</v>
      </c>
      <c r="R51" s="39">
        <v>0</v>
      </c>
      <c r="S51" s="39">
        <v>694</v>
      </c>
      <c r="T51" s="49">
        <v>0</v>
      </c>
      <c r="U51" s="39">
        <v>0</v>
      </c>
      <c r="V51" s="39">
        <v>0</v>
      </c>
      <c r="W51" s="39">
        <v>0</v>
      </c>
      <c r="X51" s="49">
        <v>0</v>
      </c>
      <c r="Y51" s="39">
        <v>0</v>
      </c>
      <c r="Z51" s="39">
        <v>0</v>
      </c>
      <c r="AA51" s="39">
        <v>0</v>
      </c>
      <c r="AB51" s="42">
        <v>0</v>
      </c>
      <c r="AC51" s="20">
        <f t="shared" ref="AC51" si="50">AE51</f>
        <v>0</v>
      </c>
      <c r="AD51" s="42">
        <v>0</v>
      </c>
      <c r="AE51" s="42">
        <v>0</v>
      </c>
      <c r="AF51" s="42">
        <v>0</v>
      </c>
      <c r="AG51" s="20">
        <f t="shared" ref="AG51" si="51">AI51</f>
        <v>0</v>
      </c>
      <c r="AH51" s="42">
        <v>0</v>
      </c>
      <c r="AI51" s="42">
        <v>0</v>
      </c>
      <c r="AJ51" s="42">
        <v>0</v>
      </c>
      <c r="AK51" s="20">
        <f t="shared" ref="AK51" si="52">AM51</f>
        <v>0</v>
      </c>
      <c r="AL51" s="42">
        <v>0</v>
      </c>
      <c r="AM51" s="42">
        <v>0</v>
      </c>
      <c r="AN51" s="42">
        <v>0</v>
      </c>
      <c r="AO51" s="20">
        <f t="shared" ref="AO51" si="53">AQ51</f>
        <v>0</v>
      </c>
      <c r="AP51" s="42">
        <v>0</v>
      </c>
      <c r="AQ51" s="42">
        <v>0</v>
      </c>
      <c r="AR51" s="42">
        <v>0</v>
      </c>
      <c r="AS51" s="20">
        <f t="shared" ref="AS51" si="54">AU51</f>
        <v>0</v>
      </c>
      <c r="AT51" s="42">
        <v>0</v>
      </c>
      <c r="AU51" s="42">
        <v>0</v>
      </c>
      <c r="AV51" s="42">
        <v>0</v>
      </c>
    </row>
    <row r="52" spans="1:50" x14ac:dyDescent="0.25">
      <c r="AB52" s="42">
        <v>0</v>
      </c>
    </row>
  </sheetData>
  <dataConsolidate/>
  <mergeCells count="45">
    <mergeCell ref="B45:D45"/>
    <mergeCell ref="B49:D49"/>
    <mergeCell ref="B42:D42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</mergeCells>
  <printOptions horizontalCentered="1"/>
  <pageMargins left="0" right="0" top="0.19685039370078741" bottom="0.19685039370078741" header="0.31496062992125984" footer="0.31496062992125984"/>
  <pageSetup paperSize="9" scale="19" orientation="landscape" r:id="rId1"/>
  <headerFooter>
    <oddFooter>Страница  &amp;P из &amp;N</oddFooter>
  </headerFooter>
  <rowBreaks count="1" manualBreakCount="1">
    <brk id="41" max="47" man="1"/>
  </rowBreaks>
  <colBreaks count="2" manualBreakCount="2">
    <brk id="16" max="42" man="1"/>
    <brk id="3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Бабикова Юлия Николаевна</cp:lastModifiedBy>
  <cp:lastPrinted>2024-02-21T06:04:25Z</cp:lastPrinted>
  <dcterms:created xsi:type="dcterms:W3CDTF">2019-10-14T07:16:42Z</dcterms:created>
  <dcterms:modified xsi:type="dcterms:W3CDTF">2024-02-21T06:04:49Z</dcterms:modified>
</cp:coreProperties>
</file>